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tabRatio="884" activeTab="27"/>
  </bookViews>
  <sheets>
    <sheet name="Преск. на игр.комн.Соцпункта" sheetId="1" r:id="rId1"/>
    <sheet name="Прейск.для взрос.Соцпункта" sheetId="2" r:id="rId2"/>
    <sheet name="Детские тренажеры" sheetId="3" state="hidden" r:id="rId3"/>
    <sheet name="телеаэробика" sheetId="4" state="hidden" r:id="rId4"/>
    <sheet name="Абонемент на тренаж." sheetId="5" state="hidden" r:id="rId5"/>
    <sheet name="Велотренажер ОДП Лынтупы" sheetId="6" state="hidden" r:id="rId6"/>
    <sheet name="Массажер электро-подушка" sheetId="7" state="hidden" r:id="rId7"/>
    <sheet name="Массажер Блаженство" sheetId="8" state="hidden" r:id="rId8"/>
    <sheet name="ходунки рег 2015 (2)" sheetId="9" state="hidden" r:id="rId9"/>
    <sheet name="принять душ" sheetId="10" state="hidden" r:id="rId10"/>
    <sheet name="силовой тренажер" sheetId="11" state="hidden" r:id="rId11"/>
    <sheet name="велоэргометр магнит." sheetId="12" state="hidden" r:id="rId12"/>
    <sheet name="эл.беговая дорожка" sheetId="13" state="hidden" r:id="rId13"/>
    <sheet name="массаж спины" sheetId="14" state="hidden" r:id="rId14"/>
    <sheet name="массаж пояничного отд." sheetId="15" state="hidden" r:id="rId15"/>
    <sheet name="массаж пояснично-кр." sheetId="16" state="hidden" r:id="rId16"/>
    <sheet name="массаж грудного отдела" sheetId="17" state="hidden" r:id="rId17"/>
    <sheet name="ручной массаж шеи" sheetId="18" state="hidden" r:id="rId18"/>
    <sheet name="Перечень массажеров" sheetId="19" state="hidden" r:id="rId19"/>
    <sheet name="Санаторий на дому" sheetId="20" state="hidden" r:id="rId20"/>
    <sheet name="Перечень бесплат.тренаж." sheetId="21" state="hidden" r:id="rId21"/>
    <sheet name="ванна гидро." sheetId="22" state="hidden" r:id="rId22"/>
    <sheet name="Велотренажер магнитный" sheetId="23" state="hidden" r:id="rId23"/>
    <sheet name="Вибромассажер" sheetId="24" state="hidden" r:id="rId24"/>
    <sheet name="Эллитический тренажер" sheetId="25" state="hidden" r:id="rId25"/>
    <sheet name="Прейскурант на тренажеры плат." sheetId="26" state="hidden" r:id="rId26"/>
    <sheet name="Кресло массажное" sheetId="27" state="hidden" r:id="rId27"/>
    <sheet name="Прейскурант" sheetId="28" r:id="rId28"/>
    <sheet name="костыля комбин." sheetId="29" state="hidden" r:id="rId29"/>
    <sheet name="костыль опорного КВК" sheetId="30" state="hidden" r:id="rId30"/>
    <sheet name="складная коляска" sheetId="31" state="hidden" r:id="rId31"/>
    <sheet name="трость оп.мет 2009" sheetId="32" state="hidden" r:id="rId32"/>
    <sheet name="трость оп ком 2009" sheetId="33" state="hidden" r:id="rId33"/>
    <sheet name="ходунки рег 2009" sheetId="34" state="hidden" r:id="rId34"/>
    <sheet name="ходунки рег 2010" sheetId="35" state="hidden" r:id="rId35"/>
    <sheet name="ходунки рег 2013" sheetId="36" state="hidden" r:id="rId36"/>
    <sheet name="ходунки рег 2015" sheetId="37" state="hidden" r:id="rId37"/>
    <sheet name="ходунки шаг" sheetId="38" state="hidden" r:id="rId38"/>
    <sheet name="палки 105" sheetId="39" state="hidden" r:id="rId39"/>
    <sheet name="палки 110" sheetId="40" state="hidden" r:id="rId40"/>
    <sheet name="палки 115" sheetId="41" state="hidden" r:id="rId41"/>
    <sheet name="палки 120" sheetId="42" state="hidden" r:id="rId42"/>
    <sheet name="палки 125" sheetId="43" state="hidden" r:id="rId43"/>
    <sheet name="палки 130" sheetId="44" state="hidden" r:id="rId44"/>
    <sheet name="автокресло" sheetId="45" state="hidden" r:id="rId45"/>
    <sheet name="Стоим. н-часа спец." sheetId="46" state="hidden" r:id="rId46"/>
    <sheet name="Лист2" sheetId="47" r:id="rId47"/>
  </sheets>
  <definedNames/>
  <calcPr fullCalcOnLoad="1"/>
</workbook>
</file>

<file path=xl/sharedStrings.xml><?xml version="1.0" encoding="utf-8"?>
<sst xmlns="http://schemas.openxmlformats.org/spreadsheetml/2006/main" count="1606" uniqueCount="521">
  <si>
    <t>УТВЕРЖДАЮ</t>
  </si>
  <si>
    <t>№ п/п</t>
  </si>
  <si>
    <t>Наименование статьи затрат</t>
  </si>
  <si>
    <t>Сумма, руб.</t>
  </si>
  <si>
    <t xml:space="preserve">Экономист                                                        </t>
  </si>
  <si>
    <t>Н.М.Гвоздовская</t>
  </si>
  <si>
    <t>Месячная тарифная ставка специалиста</t>
  </si>
  <si>
    <t>% от тарифной ставки</t>
  </si>
  <si>
    <t>тарифная ставка к расчету</t>
  </si>
  <si>
    <t>Начисления на з/плату.%</t>
  </si>
  <si>
    <t>Итого з/плата с начислениями</t>
  </si>
  <si>
    <t>Амортизация</t>
  </si>
  <si>
    <t>среднемесячная расчетная норма рабочего времени при 40-часовой рабочей неделе. час.</t>
  </si>
  <si>
    <t>стоимость, руб.</t>
  </si>
  <si>
    <t>Полная себестоимость</t>
  </si>
  <si>
    <t>з/плата за 1 час</t>
  </si>
  <si>
    <t>Ставка НДС, %</t>
  </si>
  <si>
    <t>Сумма НДС</t>
  </si>
  <si>
    <t>Рентабельность,%</t>
  </si>
  <si>
    <t>Прибыль</t>
  </si>
  <si>
    <t>Итого затрат</t>
  </si>
  <si>
    <t>Тариф за 1 сутки с учетом округления</t>
  </si>
  <si>
    <t xml:space="preserve">Тариф за 1час проката </t>
  </si>
  <si>
    <t xml:space="preserve">амортизация за 1 час </t>
  </si>
  <si>
    <t>Трости опорной комбинированной ОПИ-67.00.00-10-19</t>
  </si>
  <si>
    <t>ходунков регулируемых ЦСИЕ 03.25.00.00.00</t>
  </si>
  <si>
    <t xml:space="preserve"> норма амортизации в сутки, руб.</t>
  </si>
  <si>
    <t>годовая норма амортизации 50 %, руб</t>
  </si>
  <si>
    <t xml:space="preserve">ГУ "Поставский ТЦСОН" </t>
  </si>
  <si>
    <t>_________Д.И.Пекарская</t>
  </si>
  <si>
    <t xml:space="preserve">Директор </t>
  </si>
  <si>
    <t xml:space="preserve"> по расчету тарифа на услуги проката населению</t>
  </si>
  <si>
    <t>Плановая калькуляция</t>
  </si>
  <si>
    <t>годовая норма амортизации 25 %, руб</t>
  </si>
  <si>
    <t>годовая норма амортизации 20 %, руб</t>
  </si>
  <si>
    <t>ходунков регулируемых ЦСИЕ 03.255.00.00.00 (3шт.)</t>
  </si>
  <si>
    <t>ходунков регулируемых ЦСИЕ 03.255.00.00.00 (2шт.)</t>
  </si>
  <si>
    <t>ходунков регулируемых ЦСИЕ 03.25.00.00.00 (2шт.)</t>
  </si>
  <si>
    <t>трости опорной металлической ОМ-0020.00.00-01-08 (2шт.)</t>
  </si>
  <si>
    <t>костыля комбинированного для взрослых 03.133.00.00.00.-01 (6шт.)</t>
  </si>
  <si>
    <t xml:space="preserve">Нормативный срок службы 2 года                              ТН 0408083 от 28.12.2009 года                     </t>
  </si>
  <si>
    <t>трости опорной комбинированной ОПИ-67.00.00-10-19 (4шт.)</t>
  </si>
  <si>
    <t xml:space="preserve">Нормативный срок службы 2 года                        ТН 0408083 от 28.12.2009 года                   </t>
  </si>
  <si>
    <t>Нормативный срок службы 2 года                           ТН 0204698 от 30.01.2015 года</t>
  </si>
  <si>
    <t>костыля опорного КВК-870-1150 (2шт.)</t>
  </si>
  <si>
    <t>складной коляски инвалидной с ручным приводом</t>
  </si>
  <si>
    <t>Нормативный срок службы 4 года                                    ТН 0042642 от 13.05.2014 года</t>
  </si>
  <si>
    <t xml:space="preserve">Нормативный срок службы 2 года                        ТН 00335158от 01.06.2015 года                   </t>
  </si>
  <si>
    <t>палок для ходьбы ПХС-110 см</t>
  </si>
  <si>
    <t>палок для ходьбы ПХС-115 см</t>
  </si>
  <si>
    <t>палок для ходьбы ПХС-105 см</t>
  </si>
  <si>
    <t>палок для ходьбы ПХС-130 см</t>
  </si>
  <si>
    <t>палок для ходьбы ПХС-125 см</t>
  </si>
  <si>
    <t>палок для ходьбы ПХС-120 см</t>
  </si>
  <si>
    <t>детского автомобильного кресла бескаркасного</t>
  </si>
  <si>
    <t>годовая норма амортизации 16.67 %, руб</t>
  </si>
  <si>
    <t>Наименование услуги</t>
  </si>
  <si>
    <t>1 шт. в сутки</t>
  </si>
  <si>
    <t>Коляска складная инвалидная с ручным приводом</t>
  </si>
  <si>
    <t>Палки для ходьбы ПХС-110 см</t>
  </si>
  <si>
    <t>1 пара в сутки</t>
  </si>
  <si>
    <t>Палки для ходьбы ПХС-115 см</t>
  </si>
  <si>
    <t>Единица измерения</t>
  </si>
  <si>
    <t>Тариф за единицу измерения, руб.</t>
  </si>
  <si>
    <t xml:space="preserve">1 шт. в сутки </t>
  </si>
  <si>
    <t>Ходунки регулируемые (2009 года) ЦСИЕ 03.255.00.00.00</t>
  </si>
  <si>
    <t>Костыль опорный КВК-870-1150 (2015 года)</t>
  </si>
  <si>
    <t>ходунков шагающих для взрослых (складные) Х-1С</t>
  </si>
  <si>
    <t>Палки для ходьбы ПХС-105 см</t>
  </si>
  <si>
    <t>Палки для ходьбы ПХС-120 см</t>
  </si>
  <si>
    <t>Палки для ходьбы ПХС-125 см</t>
  </si>
  <si>
    <t>Палки для ходьбы ПХС-130 см</t>
  </si>
  <si>
    <t>Ходунки регулируемые (2010 года) ЦСИЕ 03.255.00.00.00</t>
  </si>
  <si>
    <t>Ходунки регулируемые (2013 года) ЦСИЕ 03.255.00.00.00</t>
  </si>
  <si>
    <t>Ходунки регулируемые (2015 года) ЦСИЕ 03.255.00.00.00</t>
  </si>
  <si>
    <t>Трости опорная металлическая (2009 года)                                     ОМ-0020.00.00-01-08</t>
  </si>
  <si>
    <t>Трости опорная комбинированная (2009 года)                            ОПИ-67.00.00-10-19</t>
  </si>
  <si>
    <t>ПРЕЙСКУРАНТ</t>
  </si>
  <si>
    <t xml:space="preserve">Экономист                        ____________                               Н.М.Гвоздовская                                                     </t>
  </si>
  <si>
    <t xml:space="preserve">Костыль комбинированный для взрослых (2015 года) 03.133.00.00.00.-01 </t>
  </si>
  <si>
    <t>01.10.2015 г.</t>
  </si>
  <si>
    <t xml:space="preserve">Нормативный срок службы 10 лет                              ТТН 1663033 от 27.08.2015 года                      </t>
  </si>
  <si>
    <t>годовая норма амортизации 10 %, руб</t>
  </si>
  <si>
    <t>расход электроэнергии за 0.25 часа (15 мин.)</t>
  </si>
  <si>
    <t>тариф за 1 Вт</t>
  </si>
  <si>
    <t>Электроэнергия ( 150 Вт/час)</t>
  </si>
  <si>
    <t>стоимость массажного кресла, руб.</t>
  </si>
  <si>
    <r>
      <t>з/плата за</t>
    </r>
    <r>
      <rPr>
        <b/>
        <sz val="11"/>
        <color indexed="8"/>
        <rFont val="Times New Roman"/>
        <family val="1"/>
      </rPr>
      <t xml:space="preserve"> 0.25 часа</t>
    </r>
    <r>
      <rPr>
        <sz val="11"/>
        <color indexed="8"/>
        <rFont val="Times New Roman"/>
        <family val="1"/>
      </rPr>
      <t xml:space="preserve"> (15 мин.)</t>
    </r>
  </si>
  <si>
    <t>LМ-916 А</t>
  </si>
  <si>
    <t xml:space="preserve">  расчета тарифа на медициские услуги по физиотерапии стоимости механического массажа на массажном кресле</t>
  </si>
  <si>
    <t>Эллиптический тренажер магнитный АС 5</t>
  </si>
  <si>
    <t>Вибромассажер ВМ-1200GX-C</t>
  </si>
  <si>
    <t>Велотренажер магнитный SPR-XNY 1604ВА</t>
  </si>
  <si>
    <t>Скамья для пресса ВН-0200</t>
  </si>
  <si>
    <t>Мяч фитбол (антивзрыв) 65 см</t>
  </si>
  <si>
    <t>Гантель виниловая 05 KG</t>
  </si>
  <si>
    <t>Гантель виниловая 1 KG</t>
  </si>
  <si>
    <t>Гантель виниловая 1.5 KG</t>
  </si>
  <si>
    <t>Эспандер 5-ти резинов.взр. CE05P</t>
  </si>
  <si>
    <t>Ролик гимнастический двойной TW-018</t>
  </si>
  <si>
    <t xml:space="preserve">Нормативный срок службы 5 лет                              ТТН 0095123 от 23.08.2015 года                      </t>
  </si>
  <si>
    <t xml:space="preserve">Тариф за 15 мин. занятий </t>
  </si>
  <si>
    <t>стоимость велотренажера, руб.</t>
  </si>
  <si>
    <r>
      <t>з/плата за</t>
    </r>
    <r>
      <rPr>
        <b/>
        <sz val="11"/>
        <color indexed="8"/>
        <rFont val="Times New Roman"/>
        <family val="1"/>
      </rPr>
      <t xml:space="preserve"> 0.25 часа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(15 мин.)</t>
    </r>
  </si>
  <si>
    <t>15 мин</t>
  </si>
  <si>
    <t>Аппарат магнитотерапии АМТ -01</t>
  </si>
  <si>
    <t>Электромассажер шаровой ЭМШ-10/220</t>
  </si>
  <si>
    <t>Обруч худ. гимнастики ЭНСО, D-600 мм</t>
  </si>
  <si>
    <t>Массажер медицинский для тела "Чудо-ролик"</t>
  </si>
  <si>
    <t>Массажер ленточный</t>
  </si>
  <si>
    <t>Аппликатор "Колючий врвчеватель"</t>
  </si>
  <si>
    <t>Массажер пружинный "Каштан"</t>
  </si>
  <si>
    <t>Аромадефузер</t>
  </si>
  <si>
    <t xml:space="preserve">Наименование </t>
  </si>
  <si>
    <t>Наименование</t>
  </si>
  <si>
    <t xml:space="preserve">ПЕРЕЧЕНЬ </t>
  </si>
  <si>
    <t>физиотерапевтичекого воздействия, предоставляемых для занятий бесплатно</t>
  </si>
  <si>
    <t>Коврик туристический ППЭ 3008</t>
  </si>
  <si>
    <t>Подушки для сна с наполнителем из лекарственных трав</t>
  </si>
  <si>
    <t>социально-оздоровительных мероприятий,</t>
  </si>
  <si>
    <t>оказываемых с использованием технологии "Санаторий на дому"</t>
  </si>
  <si>
    <t>Время оказания услуги</t>
  </si>
  <si>
    <t>Количество за период (14 дней)</t>
  </si>
  <si>
    <t>Организация консультирования нуждающегося у врача- терапевта, диетолога, реабилитолога</t>
  </si>
  <si>
    <t>30 мин.</t>
  </si>
  <si>
    <t>Разработка комплекса восстановительных и коррекционных мероприятий:</t>
  </si>
  <si>
    <t>упражнения с использованием дыхательного аппарата</t>
  </si>
  <si>
    <t>15 мин.</t>
  </si>
  <si>
    <t>комплекс упражнений с использованием массажера</t>
  </si>
  <si>
    <t>25 мин.</t>
  </si>
  <si>
    <t>консультация психолога</t>
  </si>
  <si>
    <t>организация диетического питания</t>
  </si>
  <si>
    <t>20 мин.</t>
  </si>
  <si>
    <t>ежедневно</t>
  </si>
  <si>
    <t>организация фиточая</t>
  </si>
  <si>
    <t>10 мин.</t>
  </si>
  <si>
    <t>проведение гимнастики для глаз</t>
  </si>
  <si>
    <t>Обучение методам самомассажа, пальчикового массажа</t>
  </si>
  <si>
    <t>Организация парикмахерских услуг, помощь в проведении гигиенических процедур</t>
  </si>
  <si>
    <t>60 мин.</t>
  </si>
  <si>
    <t>Помощь в проведении гигиенических процедур, измерении температуры тела, артериального давления, уровня сахара</t>
  </si>
  <si>
    <t>Обучение членов семей обслуживаемых уходу за ними</t>
  </si>
  <si>
    <t>по необходимости</t>
  </si>
  <si>
    <t>проведение тренингов по улучшению координации, концентрированию внимания и памяти</t>
  </si>
  <si>
    <t>организация различных видов терапии, реабилитационных занятий ( спице-терапия, музыко- терапия, чтение- терапия, арт- терапия, сеансы релаксации)</t>
  </si>
  <si>
    <t xml:space="preserve">массажеров и  аппаратов </t>
  </si>
  <si>
    <t>Степ-платформа арт. STR-03</t>
  </si>
  <si>
    <t xml:space="preserve">  расчета тарифа по водным процедурам в ванне гидромассажной                        GEMY 9272 К</t>
  </si>
  <si>
    <t>стоимость  руб.</t>
  </si>
  <si>
    <t xml:space="preserve">Нормативный срок службы 3 года                             ТТН 1309843 от 23.09.2015 года                      </t>
  </si>
  <si>
    <t>годовая норма амортизации 33.33 %, руб</t>
  </si>
  <si>
    <t xml:space="preserve">  расчета тарифа на ручной массаж шейно-воротниковой области</t>
  </si>
  <si>
    <t xml:space="preserve">  расчета тарифа на ручной массаж грудного отдела</t>
  </si>
  <si>
    <t xml:space="preserve">  расчета тарифа на ручной массаж                                                                              пояснично-крестцового  отдела спины</t>
  </si>
  <si>
    <t xml:space="preserve">  расчета тарифа на ручной массаж                                                                              поясничного отдела спины</t>
  </si>
  <si>
    <t xml:space="preserve">Тариф за 15 мин. массажа </t>
  </si>
  <si>
    <t>Тариф за 15 мин.массажа</t>
  </si>
  <si>
    <t>Тариф за 15 мин. массажа</t>
  </si>
  <si>
    <t xml:space="preserve">  расчета тарифа на ручной массаж спины</t>
  </si>
  <si>
    <r>
      <t>з/плата за</t>
    </r>
    <r>
      <rPr>
        <b/>
        <sz val="11"/>
        <color indexed="8"/>
        <rFont val="Times New Roman"/>
        <family val="1"/>
      </rPr>
      <t xml:space="preserve"> 0.41 часа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(25 мин.)</t>
    </r>
  </si>
  <si>
    <t>Ручной массаж пояснично- крестцового отдела спины</t>
  </si>
  <si>
    <t>Ручной массаж грудного отдела</t>
  </si>
  <si>
    <t>Ручной массаж шейно- воротниковой зоны</t>
  </si>
  <si>
    <t>Ручной массаж поясичного отдела спины</t>
  </si>
  <si>
    <t>Ручной массаж спины</t>
  </si>
  <si>
    <t xml:space="preserve">Нормативный срок службы 5 лет.                              ТТН 1652520 .Дата принятия к бух.учету 08.12.2006 года                      </t>
  </si>
  <si>
    <t xml:space="preserve">  расчета тарифа по занятию на велоэргометре магнитном SPR-DM 8510 E. AEROSPO </t>
  </si>
  <si>
    <t>тарифов на пользование  спортивными тренажерами, водные процедуры, механический  и ручной массаж</t>
  </si>
  <si>
    <t>Расход воды. м3</t>
  </si>
  <si>
    <t>водоснабжение, цена за 1 м3</t>
  </si>
  <si>
    <t>водоотведение, цена за 1 м3</t>
  </si>
  <si>
    <t>Итого расход воды</t>
  </si>
  <si>
    <t>Е=0.00116*V*(Т2-Т1)/W</t>
  </si>
  <si>
    <t>V- объем бойлера</t>
  </si>
  <si>
    <t>Т2-темпер.нагретой воды</t>
  </si>
  <si>
    <t>Т1-начальная темпер.воды</t>
  </si>
  <si>
    <t>Е=0.00116*100м3*(74-10)/1.5=</t>
  </si>
  <si>
    <t>100 м3</t>
  </si>
  <si>
    <t>1.5 кВт/ч</t>
  </si>
  <si>
    <t>тариф за единицу</t>
  </si>
  <si>
    <t>Расход электроэнергии,кВ/т</t>
  </si>
  <si>
    <t>Дезинфекция ванны</t>
  </si>
  <si>
    <t>150 мл дезинфицирующего средства</t>
  </si>
  <si>
    <t>стоимость , руб.</t>
  </si>
  <si>
    <t>годовая норма амортизации 10 %, руб.</t>
  </si>
  <si>
    <t>амортизация за 1 час</t>
  </si>
  <si>
    <t>норма амортизации в сутки, руб.</t>
  </si>
  <si>
    <t>мощность мотора 2.5 л.с. (лошадиные силы)</t>
  </si>
  <si>
    <t>Электроэнергия</t>
  </si>
  <si>
    <t>тариф за единицу, руб.</t>
  </si>
  <si>
    <t>мощность мотора 2.5 л.с. При  этом потребляемая мощность эл/энергии 600 Вт в час (0.6 кВт)</t>
  </si>
  <si>
    <t xml:space="preserve">расход эл/энергии </t>
  </si>
  <si>
    <t>W-электрич.мощность бойлера</t>
  </si>
  <si>
    <t xml:space="preserve">  расчета тарифа на принятие душа</t>
  </si>
  <si>
    <t>горячая вода,м3</t>
  </si>
  <si>
    <t>холодная вода, м3</t>
  </si>
  <si>
    <t>Расчет потребления эл/энергии (Е)</t>
  </si>
  <si>
    <t>Е=0.00116*071м3*(74-10)/1.5=</t>
  </si>
  <si>
    <t>кВт</t>
  </si>
  <si>
    <t>Тариф  с учетом округления</t>
  </si>
  <si>
    <t>Итого расход на воду</t>
  </si>
  <si>
    <t>Итого расход воды,м3</t>
  </si>
  <si>
    <t>на подогрев всего объем бойлера  на гидромассажную ванну</t>
  </si>
  <si>
    <t>на подогрев воды для  душа на одного человека</t>
  </si>
  <si>
    <t>Примечание:</t>
  </si>
  <si>
    <t>Электробеговая дорожка НК-1688</t>
  </si>
  <si>
    <t>Силовой тренажер "Deltа"7707-44/900</t>
  </si>
  <si>
    <t>Гидромассажная ванна</t>
  </si>
  <si>
    <t>Принять душ</t>
  </si>
  <si>
    <t>1 раз</t>
  </si>
  <si>
    <t>Массаж механический на массажном кресле LМ-916 А</t>
  </si>
  <si>
    <t xml:space="preserve">Нормативный срок службы 5 года                              ТТН 0255770 от 14.10.2015 года                      </t>
  </si>
  <si>
    <t>Гусева Д.В.</t>
  </si>
  <si>
    <r>
      <rPr>
        <b/>
        <sz val="11"/>
        <color indexed="10"/>
        <rFont val="Times New Roman"/>
        <family val="1"/>
      </rPr>
      <t>%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от тарифной ставки</t>
    </r>
  </si>
  <si>
    <t>Должн.оклад без диф.доплаты</t>
  </si>
  <si>
    <t>Должюоклад без диф.доплаты</t>
  </si>
  <si>
    <t>должн.оклад без диф. Допл.</t>
  </si>
  <si>
    <t>Должн.оклад без диф доплаты</t>
  </si>
  <si>
    <r>
      <t>з/плата за</t>
    </r>
    <r>
      <rPr>
        <b/>
        <sz val="11"/>
        <color indexed="8"/>
        <rFont val="Times New Roman"/>
        <family val="1"/>
      </rPr>
      <t xml:space="preserve"> 0.33 часа</t>
    </r>
    <r>
      <rPr>
        <sz val="11"/>
        <color indexed="8"/>
        <rFont val="Times New Roman"/>
        <family val="1"/>
      </rPr>
      <t xml:space="preserve"> (20 мин.)</t>
    </r>
  </si>
  <si>
    <t xml:space="preserve">Тариф за 20 мин. занятий </t>
  </si>
  <si>
    <r>
      <t xml:space="preserve">амортизация за </t>
    </r>
    <r>
      <rPr>
        <b/>
        <sz val="11"/>
        <color indexed="8"/>
        <rFont val="Times New Roman"/>
        <family val="1"/>
      </rPr>
      <t xml:space="preserve">0.33 часа </t>
    </r>
  </si>
  <si>
    <t>амортизация за 0.33 часа (20 мин.)</t>
  </si>
  <si>
    <t xml:space="preserve">Тариф за 20 мин. </t>
  </si>
  <si>
    <r>
      <t>з/плата за</t>
    </r>
    <r>
      <rPr>
        <b/>
        <sz val="11"/>
        <color indexed="8"/>
        <rFont val="Times New Roman"/>
        <family val="1"/>
      </rPr>
      <t xml:space="preserve"> 0.33 часа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(20 мин.)</t>
    </r>
  </si>
  <si>
    <t xml:space="preserve">Тариф за 20 мин. работы массажного кресла </t>
  </si>
  <si>
    <t>эл/энергия за 0.30 часа</t>
  </si>
  <si>
    <t>Тариф за 25 мин. массажа</t>
  </si>
  <si>
    <t>20 мин</t>
  </si>
  <si>
    <t xml:space="preserve">Экономист                                                  Н.М.Гвоздовская                                                     </t>
  </si>
  <si>
    <t>01.07.2016 г.</t>
  </si>
  <si>
    <t xml:space="preserve">Экономист                                                     Н.М.Гвоздовская                                                     </t>
  </si>
  <si>
    <t>спортивного инвентаря, предоставляемого для занятий бесплатно</t>
  </si>
  <si>
    <t>Аппликатор "Колючий врачеватель"</t>
  </si>
  <si>
    <t>Массажер для ног</t>
  </si>
  <si>
    <t>Массажер "Чудо-варежка"</t>
  </si>
  <si>
    <t>Массажер "Чудо-лапонька"</t>
  </si>
  <si>
    <t>Массажер "Чудо-валик"</t>
  </si>
  <si>
    <t>Массажер "Чудо-мячик"</t>
  </si>
  <si>
    <t>Массажер "Пружинный каштан"</t>
  </si>
  <si>
    <t>Массажер "Пружинное кольцо"</t>
  </si>
  <si>
    <t>Банки вакуумные</t>
  </si>
  <si>
    <t>на прокат населению массажера для стоп и лодыжек "Блаженство"</t>
  </si>
  <si>
    <t>потребляемая мощность эл/энергии 40 Вт в час (0.04 кВт)</t>
  </si>
  <si>
    <t>расход эл/энергии за 0.25часа (15 мин.)</t>
  </si>
  <si>
    <t>на прокат населению массажера Massagevannen-121-MV (Швеция)</t>
  </si>
  <si>
    <t>потребляемая мощность эл/энергии 20 Вт в час (0.02 кВт)</t>
  </si>
  <si>
    <r>
      <t>з/плата за</t>
    </r>
    <r>
      <rPr>
        <b/>
        <sz val="11"/>
        <color indexed="8"/>
        <rFont val="Times New Roman"/>
        <family val="1"/>
      </rPr>
      <t xml:space="preserve"> 0.25 часа</t>
    </r>
    <r>
      <rPr>
        <sz val="11"/>
        <color indexed="8"/>
        <rFont val="Times New Roman"/>
        <family val="1"/>
      </rPr>
      <t xml:space="preserve"> (15 мин.-время на оформление договора и выдачу массажера)</t>
    </r>
  </si>
  <si>
    <t>Массажер для стоп и лодыжек "Блаженство"</t>
  </si>
  <si>
    <t>Массажер Massgevannen -121 MV (подушка)</t>
  </si>
  <si>
    <t>Тариф за 15 мин. занятий (в сутки)</t>
  </si>
  <si>
    <t xml:space="preserve">Должностной оклад 15-го разряда </t>
  </si>
  <si>
    <t xml:space="preserve">Велоэргометр магнитный SPR-DM 8510E  AEROSPO </t>
  </si>
  <si>
    <r>
      <t>Нормативный срок службы 5 лет                                ТН 0408097 от 28.12.</t>
    </r>
    <r>
      <rPr>
        <b/>
        <sz val="11"/>
        <color indexed="8"/>
        <rFont val="Times New Roman"/>
        <family val="1"/>
      </rPr>
      <t>2009</t>
    </r>
    <r>
      <rPr>
        <sz val="11"/>
        <color indexed="8"/>
        <rFont val="Times New Roman"/>
        <family val="1"/>
      </rPr>
      <t xml:space="preserve"> года                  </t>
    </r>
  </si>
  <si>
    <r>
      <t>Нормативный срок службы 5 года                                  ТН 2850076 от 09.07.</t>
    </r>
    <r>
      <rPr>
        <b/>
        <sz val="11"/>
        <rFont val="Times New Roman"/>
        <family val="1"/>
      </rPr>
      <t>2010</t>
    </r>
    <r>
      <rPr>
        <sz val="11"/>
        <rFont val="Times New Roman"/>
        <family val="1"/>
      </rPr>
      <t xml:space="preserve"> года                  </t>
    </r>
  </si>
  <si>
    <r>
      <t>Нормативный срок службы 5 года                        ТН 0042612 от 12.08.</t>
    </r>
    <r>
      <rPr>
        <b/>
        <sz val="11"/>
        <color indexed="8"/>
        <rFont val="Times New Roman"/>
        <family val="1"/>
      </rPr>
      <t xml:space="preserve">2013 </t>
    </r>
    <r>
      <rPr>
        <sz val="11"/>
        <color indexed="8"/>
        <rFont val="Times New Roman"/>
        <family val="1"/>
      </rPr>
      <t xml:space="preserve">года                    </t>
    </r>
  </si>
  <si>
    <r>
      <t>Нормативный срок службы 5 лет                           ТН № 0418533 от 23.06.</t>
    </r>
    <r>
      <rPr>
        <b/>
        <sz val="11"/>
        <color indexed="8"/>
        <rFont val="Times New Roman"/>
        <family val="1"/>
      </rPr>
      <t>2015</t>
    </r>
    <r>
      <rPr>
        <sz val="11"/>
        <color indexed="8"/>
        <rFont val="Times New Roman"/>
        <family val="1"/>
      </rPr>
      <t xml:space="preserve"> года          </t>
    </r>
  </si>
  <si>
    <r>
      <t>Нормативный срок службы 5 года                              ТТН 0930292 от 13.05.</t>
    </r>
    <r>
      <rPr>
        <b/>
        <sz val="11"/>
        <color indexed="8"/>
        <rFont val="Times New Roman"/>
        <family val="1"/>
      </rPr>
      <t>2015</t>
    </r>
    <r>
      <rPr>
        <sz val="11"/>
        <color indexed="8"/>
        <rFont val="Times New Roman"/>
        <family val="1"/>
      </rPr>
      <t xml:space="preserve"> года                      </t>
    </r>
  </si>
  <si>
    <r>
      <t>Нормативный срок службы 2 года                        ТН 00335158от</t>
    </r>
    <r>
      <rPr>
        <b/>
        <sz val="11"/>
        <rFont val="Times New Roman"/>
        <family val="1"/>
      </rPr>
      <t xml:space="preserve"> 01.06.2015</t>
    </r>
    <r>
      <rPr>
        <sz val="11"/>
        <rFont val="Times New Roman"/>
        <family val="1"/>
      </rPr>
      <t xml:space="preserve"> года                   </t>
    </r>
  </si>
  <si>
    <r>
      <t xml:space="preserve">Нормативный срок службы 2 года                        ТН 00335158от </t>
    </r>
    <r>
      <rPr>
        <b/>
        <sz val="11"/>
        <rFont val="Times New Roman"/>
        <family val="1"/>
      </rPr>
      <t>01.06.2015</t>
    </r>
    <r>
      <rPr>
        <sz val="11"/>
        <rFont val="Times New Roman"/>
        <family val="1"/>
      </rPr>
      <t xml:space="preserve"> года                   </t>
    </r>
  </si>
  <si>
    <t>Ходунки шагающие для взрослых (складные) Х-1С (2015г.)</t>
  </si>
  <si>
    <t>тарифов на выдачу во временное пользование технических средств социальной реабилитации и прокат спортивного инвентаря</t>
  </si>
  <si>
    <t>Детское автомобильное кресло бескаркасное</t>
  </si>
  <si>
    <t>15мин</t>
  </si>
  <si>
    <t>1 ед.</t>
  </si>
  <si>
    <t>2 ед.</t>
  </si>
  <si>
    <t>Абонемент в тренажерный зал</t>
  </si>
  <si>
    <t>1 шт.</t>
  </si>
  <si>
    <t>1 час</t>
  </si>
  <si>
    <t>Обучение пользованию компьютерной техникой, мобильным телефоном</t>
  </si>
  <si>
    <t>Должностной оклад 15 разряда</t>
  </si>
  <si>
    <t>должн.оклад с диф.доплат.</t>
  </si>
  <si>
    <t xml:space="preserve">Должностной оклад в месяц </t>
  </si>
  <si>
    <t xml:space="preserve">Должностной оклад специалиста </t>
  </si>
  <si>
    <t>Должностной оклад</t>
  </si>
  <si>
    <t>годовая норма амортизации 25 %, руб.</t>
  </si>
  <si>
    <t xml:space="preserve">Должностной оклад </t>
  </si>
  <si>
    <t xml:space="preserve">должн.оклад </t>
  </si>
  <si>
    <t xml:space="preserve">Должн.оклад </t>
  </si>
  <si>
    <t xml:space="preserve">долж.оклад </t>
  </si>
  <si>
    <t xml:space="preserve">должностной оклад 15 разряда  </t>
  </si>
  <si>
    <r>
      <t xml:space="preserve">  расчета тарифа по занятию на велотренажере в </t>
    </r>
    <r>
      <rPr>
        <b/>
        <i/>
        <u val="single"/>
        <sz val="11"/>
        <color indexed="8"/>
        <rFont val="Times New Roman"/>
        <family val="1"/>
      </rPr>
      <t>ОДП Дынтупы</t>
    </r>
  </si>
  <si>
    <t>(стоимость 170.62 )</t>
  </si>
  <si>
    <t>Должностной оклад 10 разряда</t>
  </si>
  <si>
    <t>(стоимость 120.00 )</t>
  </si>
  <si>
    <t>голый оклад</t>
  </si>
  <si>
    <t>Должностной оклад 9 разряда</t>
  </si>
  <si>
    <t xml:space="preserve">Должностной оклад 11-го разряда                                              </t>
  </si>
  <si>
    <t xml:space="preserve">Тариф за 1 сутки </t>
  </si>
  <si>
    <t>Отчисления на заработную плату</t>
  </si>
  <si>
    <t>все расходы за месяц</t>
  </si>
  <si>
    <t xml:space="preserve">     в т.ч.:</t>
  </si>
  <si>
    <t>Итого заработная плата с отчислениями</t>
  </si>
  <si>
    <t>5.1.</t>
  </si>
  <si>
    <t>5.2.</t>
  </si>
  <si>
    <t>Коммунальные расходы всего:</t>
  </si>
  <si>
    <t>Кол-во</t>
  </si>
  <si>
    <t>5.3.</t>
  </si>
  <si>
    <t>5.4.</t>
  </si>
  <si>
    <t>Накладные расходы,%</t>
  </si>
  <si>
    <t>Рентабельность, % (до 25)</t>
  </si>
  <si>
    <t>Ставка НДС, % (освобожден согласно постановлению Совмина РБ 2 марта 2015 г. № 150)</t>
  </si>
  <si>
    <t>Полная себестоимость для расчета тарифа за  посещение в летний период (стр.6-стр.5,3.-стр.5,4)</t>
  </si>
  <si>
    <t>расход электроэнергии компьютера</t>
  </si>
  <si>
    <t>Всего для расчета тарифа за  посещение в зимний период</t>
  </si>
  <si>
    <t>минус 1 час (на одно песещение дешевле)</t>
  </si>
  <si>
    <t>Электроэнергия светильников (8 шт.), Квт в месяц - в зимний период</t>
  </si>
  <si>
    <t>специалист по соц.работе</t>
  </si>
  <si>
    <t>168,25- общая средняя, не меняется</t>
  </si>
  <si>
    <t>тренажерный зал</t>
  </si>
  <si>
    <r>
      <t>з/плата за</t>
    </r>
    <r>
      <rPr>
        <b/>
        <sz val="11"/>
        <color indexed="8"/>
        <rFont val="Times New Roman"/>
        <family val="1"/>
      </rPr>
      <t xml:space="preserve"> 0.5 часа</t>
    </r>
    <r>
      <rPr>
        <sz val="11"/>
        <color indexed="8"/>
        <rFont val="Times New Roman"/>
        <family val="1"/>
      </rPr>
      <t xml:space="preserve"> (30 мин.)</t>
    </r>
  </si>
  <si>
    <t>Должностной оклад 10-го разряда</t>
  </si>
  <si>
    <t>специалист по  соц.работе</t>
  </si>
  <si>
    <t>расход эл/энергии за 0,5часа (30 мин.)</t>
  </si>
  <si>
    <t xml:space="preserve">Должностной оклад 10-го разряда  </t>
  </si>
  <si>
    <t>специалист по соц. работе</t>
  </si>
  <si>
    <r>
      <t>з/плата за</t>
    </r>
    <r>
      <rPr>
        <b/>
        <sz val="11"/>
        <color indexed="8"/>
        <rFont val="Times New Roman"/>
        <family val="1"/>
      </rPr>
      <t xml:space="preserve"> 0.5часа</t>
    </r>
    <r>
      <rPr>
        <sz val="11"/>
        <color indexed="8"/>
        <rFont val="Times New Roman"/>
        <family val="1"/>
      </rPr>
      <t xml:space="preserve"> (30 мин.)</t>
    </r>
  </si>
  <si>
    <t>до 23.08.2020 г.</t>
  </si>
  <si>
    <t xml:space="preserve">Должностной оклад 10-го разряда </t>
  </si>
  <si>
    <t>эл/нергия за 0.5часа</t>
  </si>
  <si>
    <t>расход эл/энергии за 0.5 часа</t>
  </si>
  <si>
    <t>перевести кВт в Вт</t>
  </si>
  <si>
    <t>0,31562-тариф за 1 кВт</t>
  </si>
  <si>
    <t>0,31562/1000-0,00032- тариф за 1 Вт</t>
  </si>
  <si>
    <t>Электроэнергия (мощность 88 Ватт)</t>
  </si>
  <si>
    <t>тариф за 1 кВт, руб.</t>
  </si>
  <si>
    <t xml:space="preserve">должностной оклад 10-го разряда  </t>
  </si>
  <si>
    <r>
      <t>з/плата за</t>
    </r>
    <r>
      <rPr>
        <b/>
        <sz val="11"/>
        <color indexed="8"/>
        <rFont val="Times New Roman"/>
        <family val="1"/>
      </rPr>
      <t xml:space="preserve"> 0.5 часа (</t>
    </r>
    <r>
      <rPr>
        <sz val="11"/>
        <color indexed="8"/>
        <rFont val="Times New Roman"/>
        <family val="1"/>
      </rPr>
      <t xml:space="preserve"> 30 мин.)</t>
    </r>
  </si>
  <si>
    <t>расход электроэнергии тренажеров, Квт в месяц</t>
  </si>
  <si>
    <t>кол-во тренажеров, потреб.эл/эн-2 шт. Общее потребление энергии за 1 час-0,36Квт, за месяц при условии работы их 4 часа в день: 0,36Квт*4 часа*21 раб.день=30,24 Квт</t>
  </si>
  <si>
    <t>0,5 шт. ед. специалиста по соц. работе</t>
  </si>
  <si>
    <t>тариф за 1 кВт</t>
  </si>
  <si>
    <t>Заработная плата специалиста 10-го разряда (0,5 ставки)</t>
  </si>
  <si>
    <t>теплоэнергия (в отопительный сезон) 2879,71 руб.- оплата в зимний сезон, взята третья часть от занимаемой площади, разделить на 7 месяцев отопления (т.е. берем в расчет один месяц).</t>
  </si>
  <si>
    <t>Электроэнергия (свет)-на пол-дня. Расход в месяц - 67 кВт на все 22 потолочных светильника всего зала. В тренажерном- 8 потолочных светильников: 67/22*8*0,5 дня=12 Квт</t>
  </si>
  <si>
    <t>зимний период</t>
  </si>
  <si>
    <t>Всего расходы  для расчета тарифа в зимний период</t>
  </si>
  <si>
    <t>Всего для расчета тарифа  в летний период</t>
  </si>
  <si>
    <t xml:space="preserve">Тариф за 30 мин. занятий </t>
  </si>
  <si>
    <t>Итого затрат:</t>
  </si>
  <si>
    <r>
      <t xml:space="preserve">Тариф за 1 час в </t>
    </r>
    <r>
      <rPr>
        <b/>
        <u val="single"/>
        <sz val="12"/>
        <color indexed="8"/>
        <rFont val="Times New Roman"/>
        <family val="1"/>
      </rPr>
      <t>зимний период</t>
    </r>
  </si>
  <si>
    <r>
      <t xml:space="preserve">Тариф за 1 час в </t>
    </r>
    <r>
      <rPr>
        <b/>
        <u val="single"/>
        <sz val="12"/>
        <color indexed="8"/>
        <rFont val="Times New Roman"/>
        <family val="1"/>
      </rPr>
      <t>летний период</t>
    </r>
  </si>
  <si>
    <t>сумма , руб.</t>
  </si>
  <si>
    <t>100 Вт/час    /1000=0,1 Квт/ч</t>
  </si>
  <si>
    <t>потребление электроэнергии телевизором за 1 час</t>
  </si>
  <si>
    <t xml:space="preserve">Тариф за 0,5 часа занятий </t>
  </si>
  <si>
    <t>абонемент на месяц  на 7 посещений по 1 часу в зимний период; 2,17*7-2,17=13,00</t>
  </si>
  <si>
    <r>
      <t>з/плата за</t>
    </r>
    <r>
      <rPr>
        <b/>
        <sz val="11"/>
        <color indexed="8"/>
        <rFont val="Times New Roman"/>
        <family val="1"/>
      </rPr>
      <t xml:space="preserve"> 1час </t>
    </r>
  </si>
  <si>
    <t>Тариф за 1 час занятий на детских тренажерах</t>
  </si>
  <si>
    <t>Должностной оклад 10 разряда (0,25 ставки)</t>
  </si>
  <si>
    <t>Прейскурант цен</t>
  </si>
  <si>
    <t>ГУ "Поставский ТЦСОН"</t>
  </si>
  <si>
    <t>Занятие на электробеговой дорожке НК-1688</t>
  </si>
  <si>
    <t>Занятие на силовом тренажере "Deltа" 7707-44/900</t>
  </si>
  <si>
    <t>Занятие на велотренажере магнитном SPR-XNY1604ВА</t>
  </si>
  <si>
    <t>Занятие на вибромасажере ВМ-1200 GX-C</t>
  </si>
  <si>
    <t>Занятие на эллитическом тренажере магнитном АС 5</t>
  </si>
  <si>
    <t>Абонемент на детские тренажеры</t>
  </si>
  <si>
    <t>Работа детской игровой комнаты</t>
  </si>
  <si>
    <t>Игровая программа:</t>
  </si>
  <si>
    <t xml:space="preserve">   караоке</t>
  </si>
  <si>
    <t xml:space="preserve">   костюмированное поздравление</t>
  </si>
  <si>
    <t xml:space="preserve">   проведение мастер-класса</t>
  </si>
  <si>
    <t xml:space="preserve">   организация и проведение детского Дня рождения</t>
  </si>
  <si>
    <t xml:space="preserve">   организация музыкально-песенного сопровождения</t>
  </si>
  <si>
    <t>8.1.</t>
  </si>
  <si>
    <t>8.2.</t>
  </si>
  <si>
    <t>8.3.</t>
  </si>
  <si>
    <t>Экономист</t>
  </si>
  <si>
    <t>8.3.1.</t>
  </si>
  <si>
    <t>8.3.2.</t>
  </si>
  <si>
    <t>8.3.4.</t>
  </si>
  <si>
    <t>8.3.5.</t>
  </si>
  <si>
    <t>8.3.6.</t>
  </si>
  <si>
    <t>разовое занятие (тренажеры)</t>
  </si>
  <si>
    <t>8 посещений в месяц</t>
  </si>
  <si>
    <t xml:space="preserve"> месяц</t>
  </si>
  <si>
    <t xml:space="preserve">Абонемент на занятия в летний период </t>
  </si>
  <si>
    <t xml:space="preserve">Абонемент на занятия в зимний период </t>
  </si>
  <si>
    <t>взрослые</t>
  </si>
  <si>
    <t xml:space="preserve">Абонемент на занятия на тренажерах в зимний период </t>
  </si>
  <si>
    <t>Цена                 за ед., руб.</t>
  </si>
  <si>
    <t>Эллитический тренажер магнитный АС 5 (разовое занятие)</t>
  </si>
  <si>
    <t>Силовой тренажер "Deltа" 7707-44/900 (разовое занятие)</t>
  </si>
  <si>
    <t>Вибромасажер ВМ-1200 GX-C                                (разовое занятие)</t>
  </si>
  <si>
    <t>Велотренажер магнитный SPR-XNY1604ВА (разовое занятие)</t>
  </si>
  <si>
    <t>расчет по зимнему периоду скрыт</t>
  </si>
  <si>
    <t>Электробеговая дорожка НК-1688                      (разовое занятие)</t>
  </si>
  <si>
    <t xml:space="preserve"> (Детская игровая комната)</t>
  </si>
  <si>
    <t xml:space="preserve">   игротека</t>
  </si>
  <si>
    <t>3.1.</t>
  </si>
  <si>
    <t>3.2.</t>
  </si>
  <si>
    <t>3.4.</t>
  </si>
  <si>
    <t>3.5.</t>
  </si>
  <si>
    <t>3.6.</t>
  </si>
  <si>
    <t>3.3.</t>
  </si>
  <si>
    <t>Цена за единицу, руб.</t>
  </si>
  <si>
    <t>Абонемент на посещение игровой комнаты</t>
  </si>
  <si>
    <t xml:space="preserve">   организация и проведение детского Дня            рождения</t>
  </si>
  <si>
    <t>Накладные расходы (6,3%)</t>
  </si>
  <si>
    <t>Себестоимость</t>
  </si>
  <si>
    <t>30 мин.         15 мин</t>
  </si>
  <si>
    <t>1,60               0,80</t>
  </si>
  <si>
    <t>Разовое занятие на всех тренажерах</t>
  </si>
  <si>
    <t>Расчет стоимости 1ст.воды питьевой из кулера.</t>
  </si>
  <si>
    <t>Стоимость 1 бутля емкостью 19 л "202 Оригинал" (без добавок)-7,20 руб.</t>
  </si>
  <si>
    <t>1 ст. (0,2л)-0,09 руб.</t>
  </si>
  <si>
    <t>стоимость 1 ст. воды из кулера</t>
  </si>
  <si>
    <t>Абонемент на месяц</t>
  </si>
  <si>
    <t>итого стоимость 1 ст.воды 0,45 руб.</t>
  </si>
  <si>
    <t>стоимость пластикого стаканчика 0,36</t>
  </si>
  <si>
    <t>Электроэнергия надувного батута "Праздничные пузыри". Расход 330 Вт в час/1000=0,33 кВт</t>
  </si>
  <si>
    <t>Итого эл/энергия за 1 час</t>
  </si>
  <si>
    <t>кол-во</t>
  </si>
  <si>
    <t>1 час                   30 мин</t>
  </si>
  <si>
    <t>1,00                  0,50</t>
  </si>
  <si>
    <t>3.7.</t>
  </si>
  <si>
    <t xml:space="preserve">   кружковое посещение</t>
  </si>
  <si>
    <t>Разовое посещение игровой комнаты                         (батут, детские тренажеры, горка, детская библиотека)</t>
  </si>
  <si>
    <t>2,60- по 10 мин. На каждом</t>
  </si>
  <si>
    <t>1,30- по 5 мин. На каждом</t>
  </si>
  <si>
    <t>без 1,35</t>
  </si>
  <si>
    <t>Отчисления на ЗП</t>
  </si>
  <si>
    <t>Итого з/плата с отчислениями</t>
  </si>
  <si>
    <t xml:space="preserve">  расчета тарифа по оказанию услуг телеаэробикой, фитнесом,  физической реабилитацией</t>
  </si>
  <si>
    <t xml:space="preserve">  расчета тарифа на оказание услуг на всей группе тренажеров</t>
  </si>
  <si>
    <t>себестоисмость</t>
  </si>
  <si>
    <t>полная себестоимость</t>
  </si>
  <si>
    <t xml:space="preserve">  расчета тарифа по оказанию услуги на электробеговой дорожке НК-1688</t>
  </si>
  <si>
    <t>Накладные расходы</t>
  </si>
  <si>
    <t>себестоимость</t>
  </si>
  <si>
    <t>полная  себестоимость</t>
  </si>
  <si>
    <t xml:space="preserve">  расчета тарифа по оказанию услуг на детских тренажерах</t>
  </si>
  <si>
    <t xml:space="preserve"> себестоимость</t>
  </si>
  <si>
    <t xml:space="preserve"> полная себестоимость</t>
  </si>
  <si>
    <t>Накладные расходы, %</t>
  </si>
  <si>
    <t xml:space="preserve">  расчета тарифа по оказанию услуги                                                                                                                      на силовом тренажере "Deltа" 7707-44/900</t>
  </si>
  <si>
    <t>накладные расходы. %</t>
  </si>
  <si>
    <t xml:space="preserve">  расчета тарифа по оказанию услуги на велотренажере магнитном                                                                    SPR-XNY1604ВА</t>
  </si>
  <si>
    <t xml:space="preserve">  расчета тарифа по оказанию услуги                                                                                          на эллитическом тренажере магнитном АС 5</t>
  </si>
  <si>
    <t>накладные расходы,%</t>
  </si>
  <si>
    <t xml:space="preserve">  расчета тарифа по оказанию услуги на вибромассажере ВМ-1200 GX-С</t>
  </si>
  <si>
    <t>накладные расходы, %</t>
  </si>
  <si>
    <t>Тарифный разряд</t>
  </si>
  <si>
    <t>Тарифный коэффициент</t>
  </si>
  <si>
    <t>Корректирующий коэффициент</t>
  </si>
  <si>
    <t>Тарифная ставка 1 разряда, руб.</t>
  </si>
  <si>
    <t>Тарифный оклад</t>
  </si>
  <si>
    <t xml:space="preserve">Повышение тарифного оклада за работу в отрасли (за центр) </t>
  </si>
  <si>
    <t>Повышение тарифного оклада за стаж работы **</t>
  </si>
  <si>
    <t>Повышение тарифного оклада (25%) по перечню должностей</t>
  </si>
  <si>
    <t>Повышение тарифного оклада за контракт ***</t>
  </si>
  <si>
    <t>Надбавка за классность</t>
  </si>
  <si>
    <t>Итого оклад, руб.</t>
  </si>
  <si>
    <t>Надбавка за сложность (10%)</t>
  </si>
  <si>
    <t>Премия (20%)</t>
  </si>
  <si>
    <t>Материальная помощь (5%)</t>
  </si>
  <si>
    <t>Всего фонд заработной платы  в месяц, руб.</t>
  </si>
  <si>
    <t>ФЗП с учетом стандартного вычета (при з/п&gt;563.00)</t>
  </si>
  <si>
    <t>Подоходный налог</t>
  </si>
  <si>
    <t>Пенсионный</t>
  </si>
  <si>
    <t>Заработная плата соц. работника к выплате</t>
  </si>
  <si>
    <t xml:space="preserve">Среднемесячная норма времени в году </t>
  </si>
  <si>
    <t>Стоимость 1часа, руб.</t>
  </si>
  <si>
    <t>Взносы (отчисления) на соц. страхование (34,07%)</t>
  </si>
  <si>
    <t>Итого ЗП с отчислениями</t>
  </si>
  <si>
    <t>Накладные расходы , %  ****</t>
  </si>
  <si>
    <t>Полная себестоимость 1часа, руб.</t>
  </si>
  <si>
    <t>Всего стоимость 1часа, руб.</t>
  </si>
  <si>
    <t>* - согласно примеру производиться расчет по другим профессиям</t>
  </si>
  <si>
    <t>** - стаж соц. работника взят средний</t>
  </si>
  <si>
    <t>*** - если с рабочим заключен контракт</t>
  </si>
  <si>
    <t>**** - накладные расходы по данным ф. 2 (отчет об исполнении бюджетной сметы за предыдущий год) ТЦСОН (см. пример расчета)</t>
  </si>
  <si>
    <t>Рентабельность (до 25%)</t>
  </si>
  <si>
    <r>
      <t xml:space="preserve">Прибыль </t>
    </r>
  </si>
  <si>
    <t xml:space="preserve">Директор                                                                                             </t>
  </si>
  <si>
    <t xml:space="preserve">Экономист                                            </t>
  </si>
  <si>
    <t>Д.И.Пекарская</t>
  </si>
  <si>
    <t>Возмещение затрат по аренде помещения, в месяц</t>
  </si>
  <si>
    <t>Возмещение затрат по аренде помещения в месяц</t>
  </si>
  <si>
    <t>Возмещение затрат по аренде помещения в час</t>
  </si>
  <si>
    <t>Возмещение затрат по аренде помещения в  месяц</t>
  </si>
  <si>
    <t>Возмещение затрат по аренде помещения в  час</t>
  </si>
  <si>
    <t>Возмещение затрат по аренде помещения, за 0,5 часа</t>
  </si>
  <si>
    <t>Возмещение затрат по аренде, в месяц</t>
  </si>
  <si>
    <t>Возмещение затрат по аренде, за 0,5 часа</t>
  </si>
  <si>
    <t>Возмещение затрат по аренде помещения, за 05 часа</t>
  </si>
  <si>
    <t xml:space="preserve">Должностной оклад 11-го разряда                                                 </t>
  </si>
  <si>
    <t>к-т 1,20</t>
  </si>
  <si>
    <t>Амортизация 100%</t>
  </si>
  <si>
    <t>Тариф за 1 сутки</t>
  </si>
  <si>
    <r>
      <t xml:space="preserve">Нормативный срок службы 6 лет                        ТН 0271900 от </t>
    </r>
    <r>
      <rPr>
        <b/>
        <sz val="11"/>
        <color indexed="10"/>
        <rFont val="Times New Roman"/>
        <family val="1"/>
      </rPr>
      <t xml:space="preserve">18.06.2015 </t>
    </r>
    <r>
      <rPr>
        <sz val="11"/>
        <rFont val="Times New Roman"/>
        <family val="1"/>
      </rPr>
      <t xml:space="preserve">года                   </t>
    </r>
  </si>
  <si>
    <t>01.09.2019 г.</t>
  </si>
  <si>
    <t>0,5 ст. без к-та 168,36</t>
  </si>
  <si>
    <t xml:space="preserve">Должнлстной оклад 10 разряда </t>
  </si>
  <si>
    <t>Должностной оклад  10 разряда</t>
  </si>
  <si>
    <t xml:space="preserve">Должностной оклад 10 разряда </t>
  </si>
  <si>
    <t>336,72 без к-в</t>
  </si>
  <si>
    <r>
      <t xml:space="preserve"> Калькуляции по расчету стоимости норма-часа </t>
    </r>
    <r>
      <rPr>
        <b/>
        <i/>
        <u val="single"/>
        <sz val="14"/>
        <color indexed="10"/>
        <rFont val="Times New Roman"/>
        <family val="1"/>
      </rPr>
      <t>специалиста по социальной работе (для проведения игровых программ и кружков в социальном пункте реабилитации граждан)</t>
    </r>
    <r>
      <rPr>
        <b/>
        <i/>
        <sz val="14"/>
        <color indexed="10"/>
        <rFont val="Times New Roman"/>
        <family val="1"/>
      </rPr>
      <t xml:space="preserve">  - для некатегорированных граждан                                                                                                                                                                                                                                                                       с 1 сентября 2019 г.</t>
    </r>
  </si>
  <si>
    <t xml:space="preserve"> 8 посещений в месяц</t>
  </si>
  <si>
    <t>социальный пункт реабилитации граждан</t>
  </si>
  <si>
    <r>
      <rPr>
        <b/>
        <sz val="11"/>
        <color indexed="8"/>
        <rFont val="Times New Roman"/>
        <family val="1"/>
      </rPr>
      <t>Абонемент</t>
    </r>
    <r>
      <rPr>
        <sz val="11"/>
        <color indexed="8"/>
        <rFont val="Times New Roman"/>
        <family val="1"/>
      </rPr>
      <t xml:space="preserve"> на 8 посещений в месяц по 1 часу (одно посещение бесплатно)</t>
    </r>
  </si>
  <si>
    <t>соцпункт реабилитации граждан</t>
  </si>
  <si>
    <t>на оказание услуг социального пункта реабилитации граждан                                                "Спорт и досуг"</t>
  </si>
  <si>
    <t>на оказание услуг социального пункта ребилитации граждан                              "Спорт и досуг"</t>
  </si>
  <si>
    <r>
      <rPr>
        <b/>
        <sz val="11"/>
        <color indexed="8"/>
        <rFont val="Times New Roman"/>
        <family val="1"/>
      </rPr>
      <t>Абонемент</t>
    </r>
    <r>
      <rPr>
        <sz val="11"/>
        <color indexed="8"/>
        <rFont val="Times New Roman"/>
        <family val="1"/>
      </rPr>
      <t xml:space="preserve"> на 8 посещений в месяц по 0,5 часа (одно посещение бесплатно)</t>
    </r>
  </si>
  <si>
    <t xml:space="preserve"> на 8 посещений по 1 часу в летний период (одно посещение бесплатно)</t>
  </si>
  <si>
    <t>1,55                       0,78</t>
  </si>
  <si>
    <t>1,85                  0,93</t>
  </si>
  <si>
    <t>1,70              0,85</t>
  </si>
  <si>
    <t>Посещение всей группы тренажеров по абонементу в летний период</t>
  </si>
  <si>
    <t>Телеаэробика, фитнес, физическая реабилитация (разовое занятие)</t>
  </si>
  <si>
    <t>1,56               0,78</t>
  </si>
  <si>
    <t>Телеаэробика, фитнес, физическая реабилитация (посещение по абонементу)</t>
  </si>
  <si>
    <t>Работа кружков по интересам:</t>
  </si>
  <si>
    <t>10.01.</t>
  </si>
  <si>
    <t>10.02.</t>
  </si>
  <si>
    <t>10.03.</t>
  </si>
  <si>
    <t>без взимания платы</t>
  </si>
  <si>
    <t xml:space="preserve">   одиноким гражданам, среднедушевой доход которых ниже 100 % БПМ</t>
  </si>
  <si>
    <t xml:space="preserve">   одиноким гражданам, среднедушевой доход которых не превышает 200 % БПМ</t>
  </si>
  <si>
    <t xml:space="preserve">   одиноким гражданам, среднедушевой доход которых  превышает 200 % БПМ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</si>
</sst>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[$-FC19]d\ mmmm\ yyyy\ &quot;г.&quot;"/>
    <numFmt numFmtId="166" formatCode="#,##0.00&quot;р.&quot;"/>
    <numFmt numFmtId="167" formatCode="#,##0.00_р_."/>
    <numFmt numFmtId="168" formatCode="#,##0.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_-* #,##0.0000_р_._-;\-* #,##0.0000_р_._-;_-* &quot;-&quot;????_р_._-;_-@_-"/>
    <numFmt numFmtId="174" formatCode="_-* #,##0.0_р_._-;\-* #,##0.0_р_._-;_-* &quot;-&quot;?_р_._-;_-@_-"/>
    <numFmt numFmtId="175" formatCode="_-* #,##0.000_р_._-;\-* #,##0.000_р_._-;_-* &quot;-&quot;???_р_._-;_-@_-"/>
    <numFmt numFmtId="176" formatCode="_-* #,##0.00000_р_._-;\-* #,##0.00000_р_._-;_-* &quot;-&quot;?????_р_._-;_-@_-"/>
    <numFmt numFmtId="177" formatCode="#,##0.000_р_."/>
    <numFmt numFmtId="178" formatCode="0.000"/>
    <numFmt numFmtId="179" formatCode="_-* #,##0.000_р_._-;\-* #,##0.000_р_._-;_-* &quot;-&quot;??_р_._-;_-@_-"/>
    <numFmt numFmtId="180" formatCode="_-* #,##0.0000_р_._-;\-* #,##0.0000_р_._-;_-* &quot;-&quot;???_р_._-;_-@_-"/>
    <numFmt numFmtId="181" formatCode="_-* #,##0.00000_р_._-;\-* #,##0.00000_р_._-;_-* &quot;-&quot;???_р_._-;_-@_-"/>
    <numFmt numFmtId="182" formatCode="_-* #,##0.000000_р_._-;\-* #,##0.000000_р_._-;_-* &quot;-&quot;???_р_._-;_-@_-"/>
    <numFmt numFmtId="183" formatCode="_-* #,##0.0000000_р_._-;\-* #,##0.0000000_р_._-;_-* &quot;-&quot;???_р_._-;_-@_-"/>
    <numFmt numFmtId="184" formatCode="_-* #,##0.00_р_._-;\-* #,##0.00_р_._-;_-* &quot;-&quot;?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#,##0.0000_р_."/>
    <numFmt numFmtId="192" formatCode="_-* #,##0.00000_р_._-;\-* #,##0.00000_р_._-;_-* &quot;-&quot;????_р_._-;_-@_-"/>
    <numFmt numFmtId="193" formatCode="#,##0.00_ ;\-#,##0.00\ "/>
    <numFmt numFmtId="194" formatCode="_-* #,##0.0_р_._-;\-* #,##0.0_р_._-;_-* &quot;-&quot;_р_._-;_-@_-"/>
    <numFmt numFmtId="195" formatCode="_-* #,##0.00_р_._-;\-* #,##0.00_р_._-;_-* &quot;-&quot;_р_._-;_-@_-"/>
    <numFmt numFmtId="196" formatCode="#,##0.0"/>
    <numFmt numFmtId="197" formatCode="#,##0.000"/>
    <numFmt numFmtId="198" formatCode="#,##0.0000"/>
    <numFmt numFmtId="199" formatCode="#,##0.00000"/>
    <numFmt numFmtId="200" formatCode="#,##0.00000_р_.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b/>
      <u val="singleAccounting"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Accounting"/>
      <sz val="12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u val="single"/>
      <sz val="11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i/>
      <sz val="14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96">
    <xf numFmtId="0" fontId="0" fillId="0" borderId="0" xfId="0" applyFont="1" applyAlignment="1">
      <alignment/>
    </xf>
    <xf numFmtId="0" fontId="69" fillId="0" borderId="10" xfId="0" applyFont="1" applyBorder="1" applyAlignment="1">
      <alignment horizontal="center"/>
    </xf>
    <xf numFmtId="164" fontId="69" fillId="0" borderId="10" xfId="0" applyNumberFormat="1" applyFont="1" applyBorder="1" applyAlignment="1">
      <alignment horizontal="center" vertical="center"/>
    </xf>
    <xf numFmtId="0" fontId="69" fillId="0" borderId="0" xfId="0" applyFont="1" applyAlignment="1">
      <alignment/>
    </xf>
    <xf numFmtId="0" fontId="70" fillId="0" borderId="10" xfId="0" applyFont="1" applyBorder="1" applyAlignment="1">
      <alignment/>
    </xf>
    <xf numFmtId="164" fontId="69" fillId="0" borderId="10" xfId="0" applyNumberFormat="1" applyFont="1" applyBorder="1" applyAlignment="1">
      <alignment horizontal="center"/>
    </xf>
    <xf numFmtId="168" fontId="69" fillId="0" borderId="10" xfId="0" applyNumberFormat="1" applyFont="1" applyBorder="1" applyAlignment="1">
      <alignment horizontal="center"/>
    </xf>
    <xf numFmtId="164" fontId="70" fillId="0" borderId="10" xfId="0" applyNumberFormat="1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64" fontId="69" fillId="0" borderId="0" xfId="0" applyNumberFormat="1" applyFont="1" applyBorder="1" applyAlignment="1">
      <alignment horizontal="center"/>
    </xf>
    <xf numFmtId="168" fontId="69" fillId="0" borderId="10" xfId="0" applyNumberFormat="1" applyFont="1" applyBorder="1" applyAlignment="1">
      <alignment horizontal="center" vertical="center"/>
    </xf>
    <xf numFmtId="14" fontId="69" fillId="0" borderId="0" xfId="0" applyNumberFormat="1" applyFont="1" applyAlignment="1">
      <alignment/>
    </xf>
    <xf numFmtId="9" fontId="69" fillId="0" borderId="10" xfId="0" applyNumberFormat="1" applyFont="1" applyBorder="1" applyAlignment="1">
      <alignment horizontal="center"/>
    </xf>
    <xf numFmtId="167" fontId="69" fillId="0" borderId="10" xfId="0" applyNumberFormat="1" applyFont="1" applyBorder="1" applyAlignment="1">
      <alignment horizontal="center"/>
    </xf>
    <xf numFmtId="3" fontId="69" fillId="0" borderId="10" xfId="0" applyNumberFormat="1" applyFont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14" fontId="69" fillId="0" borderId="0" xfId="0" applyNumberFormat="1" applyFont="1" applyAlignment="1">
      <alignment horizontal="left"/>
    </xf>
    <xf numFmtId="0" fontId="70" fillId="0" borderId="11" xfId="0" applyFont="1" applyBorder="1" applyAlignment="1">
      <alignment/>
    </xf>
    <xf numFmtId="164" fontId="69" fillId="0" borderId="0" xfId="0" applyNumberFormat="1" applyFont="1" applyAlignment="1">
      <alignment/>
    </xf>
    <xf numFmtId="0" fontId="70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3" fontId="70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1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0" xfId="0" applyFont="1" applyBorder="1" applyAlignment="1">
      <alignment/>
    </xf>
    <xf numFmtId="0" fontId="69" fillId="0" borderId="10" xfId="0" applyFont="1" applyBorder="1" applyAlignment="1">
      <alignment horizontal="center"/>
    </xf>
    <xf numFmtId="41" fontId="69" fillId="0" borderId="0" xfId="0" applyNumberFormat="1" applyFont="1" applyAlignment="1">
      <alignment/>
    </xf>
    <xf numFmtId="173" fontId="69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 wrapText="1"/>
    </xf>
    <xf numFmtId="0" fontId="69" fillId="0" borderId="10" xfId="0" applyFont="1" applyBorder="1" applyAlignment="1">
      <alignment horizontal="center"/>
    </xf>
    <xf numFmtId="3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0" xfId="0" applyFont="1" applyFill="1" applyAlignment="1">
      <alignment/>
    </xf>
    <xf numFmtId="0" fontId="0" fillId="0" borderId="0" xfId="0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/>
    </xf>
    <xf numFmtId="49" fontId="72" fillId="0" borderId="0" xfId="0" applyNumberFormat="1" applyFont="1" applyAlignment="1">
      <alignment horizont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14" fontId="71" fillId="0" borderId="0" xfId="0" applyNumberFormat="1" applyFont="1" applyAlignment="1">
      <alignment horizontal="left"/>
    </xf>
    <xf numFmtId="0" fontId="73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/>
    </xf>
    <xf numFmtId="0" fontId="74" fillId="0" borderId="0" xfId="0" applyFont="1" applyAlignment="1">
      <alignment/>
    </xf>
    <xf numFmtId="14" fontId="74" fillId="0" borderId="0" xfId="0" applyNumberFormat="1" applyFont="1" applyAlignment="1">
      <alignment horizontal="left"/>
    </xf>
    <xf numFmtId="0" fontId="76" fillId="0" borderId="0" xfId="0" applyFont="1" applyAlignment="1">
      <alignment/>
    </xf>
    <xf numFmtId="0" fontId="75" fillId="0" borderId="12" xfId="0" applyFont="1" applyBorder="1" applyAlignment="1">
      <alignment horizontal="center"/>
    </xf>
    <xf numFmtId="0" fontId="71" fillId="0" borderId="13" xfId="0" applyFont="1" applyBorder="1" applyAlignment="1">
      <alignment vertical="top" wrapText="1"/>
    </xf>
    <xf numFmtId="0" fontId="76" fillId="0" borderId="10" xfId="0" applyFont="1" applyBorder="1" applyAlignment="1">
      <alignment horizontal="center"/>
    </xf>
    <xf numFmtId="0" fontId="71" fillId="0" borderId="13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13" xfId="0" applyFont="1" applyBorder="1" applyAlignment="1">
      <alignment wrapText="1"/>
    </xf>
    <xf numFmtId="0" fontId="71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wrapText="1"/>
    </xf>
    <xf numFmtId="0" fontId="71" fillId="0" borderId="13" xfId="0" applyFont="1" applyBorder="1" applyAlignment="1">
      <alignment vertical="center"/>
    </xf>
    <xf numFmtId="0" fontId="69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49" fontId="73" fillId="0" borderId="0" xfId="0" applyNumberFormat="1" applyFont="1" applyAlignment="1">
      <alignment horizontal="center" wrapText="1"/>
    </xf>
    <xf numFmtId="0" fontId="75" fillId="0" borderId="0" xfId="0" applyFont="1" applyAlignment="1">
      <alignment/>
    </xf>
    <xf numFmtId="0" fontId="75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9" fontId="69" fillId="0" borderId="0" xfId="0" applyNumberFormat="1" applyFont="1" applyAlignment="1">
      <alignment/>
    </xf>
    <xf numFmtId="164" fontId="69" fillId="33" borderId="0" xfId="0" applyNumberFormat="1" applyFont="1" applyFill="1" applyAlignment="1">
      <alignment/>
    </xf>
    <xf numFmtId="0" fontId="70" fillId="0" borderId="0" xfId="0" applyFont="1" applyAlignment="1">
      <alignment/>
    </xf>
    <xf numFmtId="164" fontId="70" fillId="0" borderId="0" xfId="0" applyNumberFormat="1" applyFont="1" applyAlignment="1">
      <alignment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 horizontal="left"/>
    </xf>
    <xf numFmtId="174" fontId="69" fillId="0" borderId="10" xfId="0" applyNumberFormat="1" applyFont="1" applyBorder="1" applyAlignment="1">
      <alignment horizontal="right"/>
    </xf>
    <xf numFmtId="0" fontId="70" fillId="0" borderId="0" xfId="0" applyFont="1" applyAlignment="1">
      <alignment horizontal="left"/>
    </xf>
    <xf numFmtId="43" fontId="69" fillId="0" borderId="10" xfId="0" applyNumberFormat="1" applyFont="1" applyBorder="1" applyAlignment="1">
      <alignment horizontal="center"/>
    </xf>
    <xf numFmtId="0" fontId="69" fillId="0" borderId="0" xfId="0" applyFont="1" applyAlignment="1">
      <alignment horizontal="left"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4" xfId="0" applyFont="1" applyBorder="1" applyAlignment="1">
      <alignment horizontal="left"/>
    </xf>
    <xf numFmtId="0" fontId="69" fillId="0" borderId="0" xfId="0" applyFont="1" applyAlignment="1">
      <alignment horizontal="center"/>
    </xf>
    <xf numFmtId="43" fontId="69" fillId="0" borderId="10" xfId="0" applyNumberFormat="1" applyFont="1" applyFill="1" applyBorder="1" applyAlignment="1">
      <alignment horizontal="center" vertical="center"/>
    </xf>
    <xf numFmtId="174" fontId="69" fillId="0" borderId="10" xfId="0" applyNumberFormat="1" applyFont="1" applyFill="1" applyBorder="1" applyAlignment="1">
      <alignment horizontal="center" vertical="center"/>
    </xf>
    <xf numFmtId="175" fontId="69" fillId="0" borderId="10" xfId="0" applyNumberFormat="1" applyFont="1" applyFill="1" applyBorder="1" applyAlignment="1">
      <alignment horizontal="center" vertical="center"/>
    </xf>
    <xf numFmtId="0" fontId="69" fillId="0" borderId="0" xfId="0" applyFont="1" applyAlignment="1">
      <alignment horizontal="left"/>
    </xf>
    <xf numFmtId="0" fontId="7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4" xfId="0" applyFont="1" applyBorder="1" applyAlignment="1">
      <alignment horizontal="left"/>
    </xf>
    <xf numFmtId="0" fontId="69" fillId="0" borderId="0" xfId="0" applyFont="1" applyAlignment="1">
      <alignment vertical="center"/>
    </xf>
    <xf numFmtId="175" fontId="69" fillId="0" borderId="10" xfId="0" applyNumberFormat="1" applyFont="1" applyBorder="1" applyAlignment="1">
      <alignment horizontal="right"/>
    </xf>
    <xf numFmtId="0" fontId="69" fillId="0" borderId="0" xfId="0" applyFont="1" applyBorder="1" applyAlignment="1">
      <alignment horizontal="center" wrapText="1"/>
    </xf>
    <xf numFmtId="175" fontId="69" fillId="0" borderId="10" xfId="0" applyNumberFormat="1" applyFont="1" applyBorder="1" applyAlignment="1">
      <alignment horizontal="center"/>
    </xf>
    <xf numFmtId="0" fontId="70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left" vertical="center" wrapText="1"/>
    </xf>
    <xf numFmtId="0" fontId="74" fillId="0" borderId="10" xfId="0" applyFont="1" applyBorder="1" applyAlignment="1">
      <alignment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center" wrapText="1"/>
    </xf>
    <xf numFmtId="0" fontId="70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top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164" fontId="69" fillId="0" borderId="0" xfId="0" applyNumberFormat="1" applyFont="1" applyFill="1" applyBorder="1" applyAlignment="1">
      <alignment horizontal="center" vertical="center"/>
    </xf>
    <xf numFmtId="168" fontId="69" fillId="0" borderId="0" xfId="0" applyNumberFormat="1" applyFont="1" applyBorder="1" applyAlignment="1">
      <alignment horizontal="center" vertical="center"/>
    </xf>
    <xf numFmtId="168" fontId="69" fillId="0" borderId="0" xfId="0" applyNumberFormat="1" applyFont="1" applyBorder="1" applyAlignment="1">
      <alignment horizontal="center"/>
    </xf>
    <xf numFmtId="164" fontId="70" fillId="0" borderId="0" xfId="0" applyNumberFormat="1" applyFont="1" applyBorder="1" applyAlignment="1">
      <alignment horizontal="center"/>
    </xf>
    <xf numFmtId="164" fontId="70" fillId="0" borderId="0" xfId="0" applyNumberFormat="1" applyFont="1" applyFill="1" applyBorder="1" applyAlignment="1">
      <alignment horizontal="center"/>
    </xf>
    <xf numFmtId="41" fontId="74" fillId="0" borderId="10" xfId="0" applyNumberFormat="1" applyFont="1" applyBorder="1" applyAlignment="1">
      <alignment horizontal="center" vertical="center" wrapText="1"/>
    </xf>
    <xf numFmtId="41" fontId="74" fillId="0" borderId="10" xfId="0" applyNumberFormat="1" applyFont="1" applyFill="1" applyBorder="1" applyAlignment="1">
      <alignment horizontal="center" vertical="center" wrapText="1"/>
    </xf>
    <xf numFmtId="41" fontId="74" fillId="0" borderId="15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 wrapText="1"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43" fontId="69" fillId="0" borderId="0" xfId="0" applyNumberFormat="1" applyFont="1" applyAlignment="1">
      <alignment/>
    </xf>
    <xf numFmtId="43" fontId="78" fillId="0" borderId="0" xfId="0" applyNumberFormat="1" applyFont="1" applyAlignment="1">
      <alignment/>
    </xf>
    <xf numFmtId="43" fontId="70" fillId="0" borderId="10" xfId="0" applyNumberFormat="1" applyFont="1" applyFill="1" applyBorder="1" applyAlignment="1">
      <alignment horizontal="center"/>
    </xf>
    <xf numFmtId="43" fontId="69" fillId="0" borderId="10" xfId="0" applyNumberFormat="1" applyFont="1" applyFill="1" applyBorder="1" applyAlignment="1">
      <alignment horizontal="center"/>
    </xf>
    <xf numFmtId="43" fontId="70" fillId="0" borderId="10" xfId="0" applyNumberFormat="1" applyFont="1" applyBorder="1" applyAlignment="1">
      <alignment horizontal="center"/>
    </xf>
    <xf numFmtId="176" fontId="69" fillId="0" borderId="10" xfId="0" applyNumberFormat="1" applyFont="1" applyFill="1" applyBorder="1" applyAlignment="1">
      <alignment horizontal="center" vertical="center"/>
    </xf>
    <xf numFmtId="43" fontId="69" fillId="0" borderId="10" xfId="0" applyNumberFormat="1" applyFont="1" applyBorder="1" applyAlignment="1">
      <alignment horizontal="center" vertical="center"/>
    </xf>
    <xf numFmtId="43" fontId="70" fillId="34" borderId="10" xfId="0" applyNumberFormat="1" applyFont="1" applyFill="1" applyBorder="1" applyAlignment="1">
      <alignment horizontal="center"/>
    </xf>
    <xf numFmtId="43" fontId="70" fillId="0" borderId="10" xfId="0" applyNumberFormat="1" applyFont="1" applyBorder="1" applyAlignment="1">
      <alignment horizontal="center" vertical="center"/>
    </xf>
    <xf numFmtId="175" fontId="70" fillId="0" borderId="10" xfId="0" applyNumberFormat="1" applyFont="1" applyBorder="1" applyAlignment="1">
      <alignment horizontal="center"/>
    </xf>
    <xf numFmtId="176" fontId="69" fillId="0" borderId="10" xfId="0" applyNumberFormat="1" applyFont="1" applyBorder="1" applyAlignment="1">
      <alignment horizontal="center"/>
    </xf>
    <xf numFmtId="43" fontId="73" fillId="0" borderId="10" xfId="0" applyNumberFormat="1" applyFont="1" applyBorder="1" applyAlignment="1">
      <alignment horizontal="center"/>
    </xf>
    <xf numFmtId="173" fontId="69" fillId="0" borderId="10" xfId="0" applyNumberFormat="1" applyFont="1" applyFill="1" applyBorder="1" applyAlignment="1">
      <alignment horizontal="center" vertical="center"/>
    </xf>
    <xf numFmtId="43" fontId="79" fillId="0" borderId="10" xfId="0" applyNumberFormat="1" applyFont="1" applyBorder="1" applyAlignment="1">
      <alignment horizontal="center"/>
    </xf>
    <xf numFmtId="175" fontId="69" fillId="0" borderId="10" xfId="0" applyNumberFormat="1" applyFont="1" applyBorder="1" applyAlignment="1">
      <alignment horizontal="center" vertical="center"/>
    </xf>
    <xf numFmtId="43" fontId="74" fillId="0" borderId="10" xfId="0" applyNumberFormat="1" applyFont="1" applyFill="1" applyBorder="1" applyAlignment="1">
      <alignment vertical="center"/>
    </xf>
    <xf numFmtId="0" fontId="74" fillId="0" borderId="10" xfId="0" applyFont="1" applyBorder="1" applyAlignment="1">
      <alignment vertical="center"/>
    </xf>
    <xf numFmtId="0" fontId="74" fillId="0" borderId="10" xfId="0" applyFont="1" applyBorder="1" applyAlignment="1">
      <alignment vertical="top" wrapText="1"/>
    </xf>
    <xf numFmtId="43" fontId="79" fillId="0" borderId="10" xfId="0" applyNumberFormat="1" applyFont="1" applyBorder="1" applyAlignment="1">
      <alignment vertical="center" wrapText="1"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0" xfId="0" applyFont="1" applyBorder="1" applyAlignment="1">
      <alignment horizontal="center" wrapText="1"/>
    </xf>
    <xf numFmtId="0" fontId="74" fillId="0" borderId="10" xfId="0" applyFont="1" applyBorder="1" applyAlignment="1">
      <alignment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wrapText="1"/>
    </xf>
    <xf numFmtId="2" fontId="74" fillId="0" borderId="10" xfId="0" applyNumberFormat="1" applyFont="1" applyBorder="1" applyAlignment="1">
      <alignment horizontal="center" vertical="center"/>
    </xf>
    <xf numFmtId="0" fontId="74" fillId="0" borderId="10" xfId="0" applyFont="1" applyBorder="1" applyAlignment="1">
      <alignment horizontal="center"/>
    </xf>
    <xf numFmtId="168" fontId="70" fillId="0" borderId="10" xfId="0" applyNumberFormat="1" applyFont="1" applyBorder="1" applyAlignment="1">
      <alignment horizontal="center"/>
    </xf>
    <xf numFmtId="2" fontId="69" fillId="0" borderId="0" xfId="0" applyNumberFormat="1" applyFont="1" applyAlignment="1">
      <alignment/>
    </xf>
    <xf numFmtId="41" fontId="69" fillId="0" borderId="10" xfId="0" applyNumberFormat="1" applyFont="1" applyBorder="1" applyAlignment="1">
      <alignment horizontal="center"/>
    </xf>
    <xf numFmtId="184" fontId="69" fillId="0" borderId="10" xfId="0" applyNumberFormat="1" applyFont="1" applyBorder="1" applyAlignment="1">
      <alignment horizontal="center"/>
    </xf>
    <xf numFmtId="184" fontId="70" fillId="0" borderId="10" xfId="0" applyNumberFormat="1" applyFont="1" applyBorder="1" applyAlignment="1">
      <alignment horizontal="center"/>
    </xf>
    <xf numFmtId="167" fontId="69" fillId="0" borderId="0" xfId="0" applyNumberFormat="1" applyFont="1" applyAlignment="1">
      <alignment/>
    </xf>
    <xf numFmtId="2" fontId="74" fillId="6" borderId="10" xfId="0" applyNumberFormat="1" applyFont="1" applyFill="1" applyBorder="1" applyAlignment="1">
      <alignment horizontal="center"/>
    </xf>
    <xf numFmtId="43" fontId="73" fillId="6" borderId="10" xfId="0" applyNumberFormat="1" applyFont="1" applyFill="1" applyBorder="1" applyAlignment="1">
      <alignment vertical="center"/>
    </xf>
    <xf numFmtId="43" fontId="79" fillId="0" borderId="15" xfId="0" applyNumberFormat="1" applyFont="1" applyFill="1" applyBorder="1" applyAlignment="1">
      <alignment vertical="center" wrapText="1"/>
    </xf>
    <xf numFmtId="43" fontId="79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41" fontId="0" fillId="0" borderId="0" xfId="0" applyNumberFormat="1" applyFill="1" applyAlignment="1">
      <alignment/>
    </xf>
    <xf numFmtId="41" fontId="0" fillId="33" borderId="0" xfId="0" applyNumberFormat="1" applyFill="1" applyAlignment="1">
      <alignment/>
    </xf>
    <xf numFmtId="0" fontId="71" fillId="0" borderId="0" xfId="0" applyFont="1" applyAlignment="1">
      <alignment/>
    </xf>
    <xf numFmtId="14" fontId="71" fillId="0" borderId="0" xfId="0" applyNumberFormat="1" applyFont="1" applyAlignment="1">
      <alignment/>
    </xf>
    <xf numFmtId="164" fontId="71" fillId="0" borderId="10" xfId="0" applyNumberFormat="1" applyFont="1" applyBorder="1" applyAlignment="1">
      <alignment horizontal="center" vertical="center"/>
    </xf>
    <xf numFmtId="43" fontId="71" fillId="0" borderId="10" xfId="0" applyNumberFormat="1" applyFont="1" applyFill="1" applyBorder="1" applyAlignment="1">
      <alignment horizontal="center" vertical="center"/>
    </xf>
    <xf numFmtId="167" fontId="71" fillId="0" borderId="10" xfId="0" applyNumberFormat="1" applyFont="1" applyFill="1" applyBorder="1" applyAlignment="1">
      <alignment horizontal="center" vertical="center"/>
    </xf>
    <xf numFmtId="189" fontId="71" fillId="0" borderId="10" xfId="0" applyNumberFormat="1" applyFont="1" applyFill="1" applyBorder="1" applyAlignment="1">
      <alignment horizontal="center" vertical="center"/>
    </xf>
    <xf numFmtId="189" fontId="72" fillId="0" borderId="10" xfId="0" applyNumberFormat="1" applyFont="1" applyFill="1" applyBorder="1" applyAlignment="1">
      <alignment horizontal="center" vertical="center"/>
    </xf>
    <xf numFmtId="167" fontId="72" fillId="0" borderId="10" xfId="0" applyNumberFormat="1" applyFont="1" applyFill="1" applyBorder="1" applyAlignment="1">
      <alignment horizontal="center" vertical="center"/>
    </xf>
    <xf numFmtId="164" fontId="80" fillId="0" borderId="0" xfId="0" applyNumberFormat="1" applyFont="1" applyAlignment="1">
      <alignment/>
    </xf>
    <xf numFmtId="0" fontId="80" fillId="0" borderId="0" xfId="0" applyFont="1" applyAlignment="1">
      <alignment/>
    </xf>
    <xf numFmtId="41" fontId="80" fillId="0" borderId="0" xfId="0" applyNumberFormat="1" applyFont="1" applyAlignment="1">
      <alignment/>
    </xf>
    <xf numFmtId="43" fontId="72" fillId="0" borderId="10" xfId="0" applyNumberFormat="1" applyFont="1" applyFill="1" applyBorder="1" applyAlignment="1">
      <alignment horizontal="center" vertical="center"/>
    </xf>
    <xf numFmtId="190" fontId="71" fillId="0" borderId="10" xfId="0" applyNumberFormat="1" applyFont="1" applyFill="1" applyBorder="1" applyAlignment="1">
      <alignment horizontal="center" vertical="center"/>
    </xf>
    <xf numFmtId="164" fontId="71" fillId="0" borderId="10" xfId="0" applyNumberFormat="1" applyFont="1" applyFill="1" applyBorder="1" applyAlignment="1">
      <alignment horizontal="center" vertical="center"/>
    </xf>
    <xf numFmtId="43" fontId="72" fillId="0" borderId="10" xfId="0" applyNumberFormat="1" applyFont="1" applyBorder="1" applyAlignment="1">
      <alignment horizontal="center" vertical="center"/>
    </xf>
    <xf numFmtId="43" fontId="71" fillId="0" borderId="10" xfId="0" applyNumberFormat="1" applyFont="1" applyBorder="1" applyAlignment="1">
      <alignment horizontal="center" vertical="center"/>
    </xf>
    <xf numFmtId="0" fontId="71" fillId="6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16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/>
    </xf>
    <xf numFmtId="164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wrapText="1"/>
    </xf>
    <xf numFmtId="0" fontId="81" fillId="0" borderId="0" xfId="0" applyFont="1" applyAlignment="1">
      <alignment vertical="center"/>
    </xf>
    <xf numFmtId="41" fontId="81" fillId="0" borderId="0" xfId="0" applyNumberFormat="1" applyFont="1" applyAlignment="1">
      <alignment vertical="center"/>
    </xf>
    <xf numFmtId="0" fontId="72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69" fillId="0" borderId="0" xfId="0" applyFont="1" applyAlignment="1">
      <alignment vertical="center"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164" fontId="81" fillId="0" borderId="0" xfId="0" applyNumberFormat="1" applyFont="1" applyAlignment="1">
      <alignment/>
    </xf>
    <xf numFmtId="41" fontId="81" fillId="0" borderId="0" xfId="0" applyNumberFormat="1" applyFont="1" applyAlignment="1">
      <alignment/>
    </xf>
    <xf numFmtId="167" fontId="69" fillId="0" borderId="10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164" fontId="69" fillId="0" borderId="0" xfId="0" applyNumberFormat="1" applyFont="1" applyAlignment="1">
      <alignment vertical="center"/>
    </xf>
    <xf numFmtId="41" fontId="69" fillId="0" borderId="0" xfId="0" applyNumberFormat="1" applyFont="1" applyAlignment="1">
      <alignment vertical="center"/>
    </xf>
    <xf numFmtId="192" fontId="69" fillId="0" borderId="10" xfId="0" applyNumberFormat="1" applyFont="1" applyBorder="1" applyAlignment="1">
      <alignment horizontal="center"/>
    </xf>
    <xf numFmtId="164" fontId="71" fillId="0" borderId="0" xfId="0" applyNumberFormat="1" applyFont="1" applyBorder="1" applyAlignment="1">
      <alignment horizontal="center" vertical="center"/>
    </xf>
    <xf numFmtId="43" fontId="72" fillId="0" borderId="0" xfId="0" applyNumberFormat="1" applyFont="1" applyBorder="1" applyAlignment="1">
      <alignment horizontal="center" vertical="center"/>
    </xf>
    <xf numFmtId="186" fontId="71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69" fillId="33" borderId="0" xfId="0" applyFont="1" applyFill="1" applyAlignment="1">
      <alignment/>
    </xf>
    <xf numFmtId="189" fontId="72" fillId="35" borderId="10" xfId="0" applyNumberFormat="1" applyFont="1" applyFill="1" applyBorder="1" applyAlignment="1">
      <alignment horizontal="center" vertical="center"/>
    </xf>
    <xf numFmtId="167" fontId="72" fillId="35" borderId="10" xfId="0" applyNumberFormat="1" applyFont="1" applyFill="1" applyBorder="1" applyAlignment="1">
      <alignment horizontal="center" vertical="center"/>
    </xf>
    <xf numFmtId="164" fontId="72" fillId="35" borderId="10" xfId="0" applyNumberFormat="1" applyFont="1" applyFill="1" applyBorder="1" applyAlignment="1">
      <alignment horizontal="center" vertical="center"/>
    </xf>
    <xf numFmtId="43" fontId="72" fillId="35" borderId="10" xfId="0" applyNumberFormat="1" applyFont="1" applyFill="1" applyBorder="1" applyAlignment="1">
      <alignment horizontal="center" vertical="center"/>
    </xf>
    <xf numFmtId="43" fontId="83" fillId="35" borderId="10" xfId="0" applyNumberFormat="1" applyFont="1" applyFill="1" applyBorder="1" applyAlignment="1">
      <alignment horizontal="center" vertical="center"/>
    </xf>
    <xf numFmtId="168" fontId="71" fillId="35" borderId="10" xfId="0" applyNumberFormat="1" applyFont="1" applyFill="1" applyBorder="1" applyAlignment="1">
      <alignment horizontal="center" vertical="center"/>
    </xf>
    <xf numFmtId="43" fontId="71" fillId="35" borderId="10" xfId="0" applyNumberFormat="1" applyFont="1" applyFill="1" applyBorder="1" applyAlignment="1">
      <alignment horizontal="center" vertical="center"/>
    </xf>
    <xf numFmtId="9" fontId="71" fillId="35" borderId="10" xfId="0" applyNumberFormat="1" applyFont="1" applyFill="1" applyBorder="1" applyAlignment="1">
      <alignment horizontal="center" vertical="center"/>
    </xf>
    <xf numFmtId="3" fontId="71" fillId="35" borderId="10" xfId="0" applyNumberFormat="1" applyFont="1" applyFill="1" applyBorder="1" applyAlignment="1">
      <alignment horizontal="center" vertical="center"/>
    </xf>
    <xf numFmtId="164" fontId="71" fillId="35" borderId="10" xfId="0" applyNumberFormat="1" applyFont="1" applyFill="1" applyBorder="1" applyAlignment="1">
      <alignment horizontal="center" vertical="center"/>
    </xf>
    <xf numFmtId="173" fontId="71" fillId="35" borderId="10" xfId="0" applyNumberFormat="1" applyFont="1" applyFill="1" applyBorder="1" applyAlignment="1">
      <alignment horizontal="center" vertical="center"/>
    </xf>
    <xf numFmtId="164" fontId="70" fillId="0" borderId="10" xfId="0" applyNumberFormat="1" applyFont="1" applyBorder="1" applyAlignment="1">
      <alignment horizontal="center" vertical="center"/>
    </xf>
    <xf numFmtId="43" fontId="70" fillId="0" borderId="10" xfId="0" applyNumberFormat="1" applyFont="1" applyFill="1" applyBorder="1" applyAlignment="1">
      <alignment horizontal="center" vertical="center"/>
    </xf>
    <xf numFmtId="9" fontId="69" fillId="0" borderId="10" xfId="0" applyNumberFormat="1" applyFont="1" applyBorder="1" applyAlignment="1">
      <alignment horizontal="center" vertical="center"/>
    </xf>
    <xf numFmtId="43" fontId="73" fillId="0" borderId="10" xfId="0" applyNumberFormat="1" applyFont="1" applyBorder="1" applyAlignment="1">
      <alignment horizontal="center" vertical="center"/>
    </xf>
    <xf numFmtId="195" fontId="69" fillId="0" borderId="10" xfId="0" applyNumberFormat="1" applyFont="1" applyBorder="1" applyAlignment="1">
      <alignment horizontal="center"/>
    </xf>
    <xf numFmtId="199" fontId="69" fillId="0" borderId="10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10" fontId="69" fillId="0" borderId="10" xfId="0" applyNumberFormat="1" applyFont="1" applyFill="1" applyBorder="1" applyAlignment="1">
      <alignment horizontal="center" vertical="center"/>
    </xf>
    <xf numFmtId="10" fontId="70" fillId="0" borderId="10" xfId="0" applyNumberFormat="1" applyFont="1" applyFill="1" applyBorder="1" applyAlignment="1">
      <alignment horizontal="center" vertical="center"/>
    </xf>
    <xf numFmtId="167" fontId="70" fillId="0" borderId="10" xfId="0" applyNumberFormat="1" applyFont="1" applyBorder="1" applyAlignment="1">
      <alignment horizontal="center"/>
    </xf>
    <xf numFmtId="43" fontId="73" fillId="0" borderId="10" xfId="0" applyNumberFormat="1" applyFont="1" applyBorder="1" applyAlignment="1">
      <alignment vertical="center"/>
    </xf>
    <xf numFmtId="0" fontId="73" fillId="0" borderId="0" xfId="0" applyFont="1" applyFill="1" applyAlignment="1">
      <alignment horizontal="center" wrapText="1"/>
    </xf>
    <xf numFmtId="0" fontId="74" fillId="0" borderId="0" xfId="0" applyFont="1" applyAlignment="1">
      <alignment/>
    </xf>
    <xf numFmtId="14" fontId="74" fillId="0" borderId="0" xfId="0" applyNumberFormat="1" applyFont="1" applyAlignment="1">
      <alignment/>
    </xf>
    <xf numFmtId="0" fontId="73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horizontal="center" vertical="center"/>
    </xf>
    <xf numFmtId="43" fontId="73" fillId="0" borderId="10" xfId="0" applyNumberFormat="1" applyFont="1" applyFill="1" applyBorder="1" applyAlignment="1">
      <alignment vertical="center"/>
    </xf>
    <xf numFmtId="167" fontId="73" fillId="0" borderId="10" xfId="0" applyNumberFormat="1" applyFont="1" applyFill="1" applyBorder="1" applyAlignment="1">
      <alignment horizontal="center" vertical="center"/>
    </xf>
    <xf numFmtId="0" fontId="73" fillId="0" borderId="0" xfId="0" applyFont="1" applyFill="1" applyAlignment="1">
      <alignment wrapText="1"/>
    </xf>
    <xf numFmtId="167" fontId="73" fillId="0" borderId="10" xfId="0" applyNumberFormat="1" applyFont="1" applyFill="1" applyBorder="1" applyAlignment="1">
      <alignment vertical="center"/>
    </xf>
    <xf numFmtId="164" fontId="73" fillId="0" borderId="10" xfId="0" applyNumberFormat="1" applyFont="1" applyFill="1" applyBorder="1" applyAlignment="1">
      <alignment vertical="center"/>
    </xf>
    <xf numFmtId="195" fontId="73" fillId="0" borderId="10" xfId="0" applyNumberFormat="1" applyFont="1" applyFill="1" applyBorder="1" applyAlignment="1">
      <alignment vertical="center"/>
    </xf>
    <xf numFmtId="199" fontId="73" fillId="0" borderId="10" xfId="0" applyNumberFormat="1" applyFont="1" applyFill="1" applyBorder="1" applyAlignment="1">
      <alignment vertical="center"/>
    </xf>
    <xf numFmtId="173" fontId="73" fillId="0" borderId="10" xfId="0" applyNumberFormat="1" applyFont="1" applyFill="1" applyBorder="1" applyAlignment="1">
      <alignment vertical="center"/>
    </xf>
    <xf numFmtId="3" fontId="73" fillId="0" borderId="10" xfId="0" applyNumberFormat="1" applyFont="1" applyFill="1" applyBorder="1" applyAlignment="1">
      <alignment vertical="center"/>
    </xf>
    <xf numFmtId="168" fontId="73" fillId="0" borderId="10" xfId="0" applyNumberFormat="1" applyFont="1" applyFill="1" applyBorder="1" applyAlignment="1">
      <alignment vertical="center" wrapText="1"/>
    </xf>
    <xf numFmtId="164" fontId="73" fillId="0" borderId="10" xfId="0" applyNumberFormat="1" applyFont="1" applyBorder="1" applyAlignment="1">
      <alignment vertical="center"/>
    </xf>
    <xf numFmtId="164" fontId="74" fillId="0" borderId="0" xfId="0" applyNumberFormat="1" applyFont="1" applyAlignment="1">
      <alignment/>
    </xf>
    <xf numFmtId="168" fontId="73" fillId="0" borderId="10" xfId="0" applyNumberFormat="1" applyFont="1" applyBorder="1" applyAlignment="1">
      <alignment vertical="center" wrapText="1"/>
    </xf>
    <xf numFmtId="0" fontId="73" fillId="0" borderId="1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84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71" fillId="0" borderId="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9" fillId="0" borderId="13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189" fontId="69" fillId="0" borderId="10" xfId="0" applyNumberFormat="1" applyFont="1" applyFill="1" applyBorder="1" applyAlignment="1">
      <alignment horizontal="center" vertical="center"/>
    </xf>
    <xf numFmtId="43" fontId="73" fillId="0" borderId="10" xfId="0" applyNumberFormat="1" applyFont="1" applyFill="1" applyBorder="1" applyAlignment="1">
      <alignment vertical="center" wrapText="1"/>
    </xf>
    <xf numFmtId="167" fontId="73" fillId="0" borderId="10" xfId="0" applyNumberFormat="1" applyFont="1" applyFill="1" applyBorder="1" applyAlignment="1">
      <alignment horizontal="center" vertical="center" wrapText="1"/>
    </xf>
    <xf numFmtId="43" fontId="72" fillId="0" borderId="10" xfId="0" applyNumberFormat="1" applyFont="1" applyFill="1" applyBorder="1" applyAlignment="1">
      <alignment vertical="center" wrapText="1"/>
    </xf>
    <xf numFmtId="43" fontId="70" fillId="0" borderId="0" xfId="0" applyNumberFormat="1" applyFont="1" applyAlignment="1">
      <alignment/>
    </xf>
    <xf numFmtId="0" fontId="85" fillId="0" borderId="0" xfId="0" applyFont="1" applyBorder="1" applyAlignment="1">
      <alignment horizontal="left" vertical="center"/>
    </xf>
    <xf numFmtId="200" fontId="69" fillId="0" borderId="10" xfId="0" applyNumberFormat="1" applyFont="1" applyBorder="1" applyAlignment="1">
      <alignment horizontal="center" vertical="center"/>
    </xf>
    <xf numFmtId="164" fontId="73" fillId="0" borderId="10" xfId="0" applyNumberFormat="1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86" fillId="0" borderId="14" xfId="0" applyFont="1" applyBorder="1" applyAlignment="1">
      <alignment vertical="center"/>
    </xf>
    <xf numFmtId="0" fontId="86" fillId="0" borderId="0" xfId="0" applyFont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/>
    </xf>
    <xf numFmtId="164" fontId="69" fillId="33" borderId="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167" fontId="70" fillId="0" borderId="10" xfId="0" applyNumberFormat="1" applyFont="1" applyBorder="1" applyAlignment="1">
      <alignment horizontal="center" vertical="center"/>
    </xf>
    <xf numFmtId="189" fontId="83" fillId="35" borderId="10" xfId="0" applyNumberFormat="1" applyFont="1" applyFill="1" applyBorder="1" applyAlignment="1">
      <alignment horizontal="center" vertical="center"/>
    </xf>
    <xf numFmtId="3" fontId="70" fillId="0" borderId="10" xfId="0" applyNumberFormat="1" applyFont="1" applyFill="1" applyBorder="1" applyAlignment="1">
      <alignment horizontal="center" vertical="center"/>
    </xf>
    <xf numFmtId="196" fontId="69" fillId="0" borderId="10" xfId="0" applyNumberFormat="1" applyFont="1" applyFill="1" applyBorder="1" applyAlignment="1">
      <alignment horizontal="center" vertical="center"/>
    </xf>
    <xf numFmtId="189" fontId="69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43" fontId="15" fillId="0" borderId="0" xfId="0" applyNumberFormat="1" applyFont="1" applyBorder="1" applyAlignment="1">
      <alignment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168" fontId="71" fillId="0" borderId="10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wrapText="1"/>
    </xf>
    <xf numFmtId="0" fontId="17" fillId="0" borderId="17" xfId="0" applyFont="1" applyBorder="1" applyAlignment="1">
      <alignment horizontal="right" wrapText="1"/>
    </xf>
    <xf numFmtId="43" fontId="17" fillId="0" borderId="17" xfId="0" applyNumberFormat="1" applyFont="1" applyBorder="1" applyAlignment="1">
      <alignment horizontal="right" wrapText="1"/>
    </xf>
    <xf numFmtId="0" fontId="18" fillId="0" borderId="17" xfId="0" applyFont="1" applyBorder="1" applyAlignment="1">
      <alignment wrapText="1"/>
    </xf>
    <xf numFmtId="43" fontId="18" fillId="33" borderId="17" xfId="0" applyNumberFormat="1" applyFont="1" applyFill="1" applyBorder="1" applyAlignment="1">
      <alignment/>
    </xf>
    <xf numFmtId="0" fontId="17" fillId="0" borderId="17" xfId="0" applyFont="1" applyFill="1" applyBorder="1" applyAlignment="1">
      <alignment wrapText="1"/>
    </xf>
    <xf numFmtId="43" fontId="76" fillId="0" borderId="17" xfId="0" applyNumberFormat="1" applyFont="1" applyFill="1" applyBorder="1" applyAlignment="1">
      <alignment/>
    </xf>
    <xf numFmtId="43" fontId="76" fillId="0" borderId="17" xfId="0" applyNumberFormat="1" applyFont="1" applyBorder="1" applyAlignment="1">
      <alignment/>
    </xf>
    <xf numFmtId="43" fontId="17" fillId="0" borderId="17" xfId="0" applyNumberFormat="1" applyFont="1" applyBorder="1" applyAlignment="1">
      <alignment/>
    </xf>
    <xf numFmtId="0" fontId="18" fillId="0" borderId="18" xfId="0" applyFont="1" applyBorder="1" applyAlignment="1">
      <alignment wrapText="1"/>
    </xf>
    <xf numFmtId="43" fontId="18" fillId="33" borderId="18" xfId="0" applyNumberFormat="1" applyFont="1" applyFill="1" applyBorder="1" applyAlignment="1">
      <alignment/>
    </xf>
    <xf numFmtId="0" fontId="17" fillId="0" borderId="19" xfId="0" applyFont="1" applyBorder="1" applyAlignment="1">
      <alignment wrapText="1"/>
    </xf>
    <xf numFmtId="43" fontId="17" fillId="0" borderId="20" xfId="0" applyNumberFormat="1" applyFont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7" fillId="0" borderId="21" xfId="0" applyFont="1" applyBorder="1" applyAlignment="1">
      <alignment/>
    </xf>
    <xf numFmtId="0" fontId="17" fillId="0" borderId="22" xfId="0" applyFont="1" applyFill="1" applyBorder="1" applyAlignment="1">
      <alignment wrapText="1"/>
    </xf>
    <xf numFmtId="0" fontId="17" fillId="0" borderId="20" xfId="0" applyFont="1" applyBorder="1" applyAlignment="1">
      <alignment/>
    </xf>
    <xf numFmtId="0" fontId="18" fillId="0" borderId="20" xfId="0" applyFont="1" applyBorder="1" applyAlignment="1">
      <alignment wrapText="1"/>
    </xf>
    <xf numFmtId="43" fontId="18" fillId="0" borderId="23" xfId="0" applyNumberFormat="1" applyFont="1" applyBorder="1" applyAlignment="1">
      <alignment horizontal="right" wrapText="1"/>
    </xf>
    <xf numFmtId="43" fontId="18" fillId="0" borderId="17" xfId="0" applyNumberFormat="1" applyFont="1" applyBorder="1" applyAlignment="1">
      <alignment/>
    </xf>
    <xf numFmtId="0" fontId="17" fillId="0" borderId="18" xfId="0" applyFont="1" applyBorder="1" applyAlignment="1">
      <alignment wrapText="1"/>
    </xf>
    <xf numFmtId="43" fontId="18" fillId="0" borderId="18" xfId="0" applyNumberFormat="1" applyFont="1" applyBorder="1" applyAlignment="1">
      <alignment/>
    </xf>
    <xf numFmtId="0" fontId="71" fillId="0" borderId="18" xfId="0" applyFont="1" applyBorder="1" applyAlignment="1">
      <alignment wrapText="1"/>
    </xf>
    <xf numFmtId="43" fontId="17" fillId="0" borderId="18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71" fillId="0" borderId="0" xfId="0" applyFont="1" applyAlignment="1">
      <alignment horizontal="left"/>
    </xf>
    <xf numFmtId="179" fontId="69" fillId="0" borderId="10" xfId="0" applyNumberFormat="1" applyFont="1" applyBorder="1" applyAlignment="1">
      <alignment horizontal="center"/>
    </xf>
    <xf numFmtId="185" fontId="69" fillId="0" borderId="10" xfId="0" applyNumberFormat="1" applyFont="1" applyBorder="1" applyAlignment="1">
      <alignment horizontal="center"/>
    </xf>
    <xf numFmtId="185" fontId="70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43" fontId="18" fillId="33" borderId="10" xfId="0" applyNumberFormat="1" applyFont="1" applyFill="1" applyBorder="1" applyAlignment="1">
      <alignment/>
    </xf>
    <xf numFmtId="168" fontId="72" fillId="0" borderId="10" xfId="0" applyNumberFormat="1" applyFont="1" applyBorder="1" applyAlignment="1">
      <alignment vertical="center" wrapText="1"/>
    </xf>
    <xf numFmtId="168" fontId="72" fillId="0" borderId="10" xfId="0" applyNumberFormat="1" applyFont="1" applyFill="1" applyBorder="1" applyAlignment="1">
      <alignment vertical="center" wrapText="1"/>
    </xf>
    <xf numFmtId="16" fontId="74" fillId="0" borderId="10" xfId="0" applyNumberFormat="1" applyFont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16" xfId="0" applyFont="1" applyBorder="1" applyAlignment="1">
      <alignment horizontal="left"/>
    </xf>
    <xf numFmtId="0" fontId="73" fillId="0" borderId="11" xfId="0" applyFont="1" applyBorder="1" applyAlignment="1">
      <alignment horizontal="left"/>
    </xf>
    <xf numFmtId="0" fontId="73" fillId="0" borderId="0" xfId="0" applyFont="1" applyFill="1" applyAlignment="1">
      <alignment horizontal="center" wrapText="1"/>
    </xf>
    <xf numFmtId="0" fontId="74" fillId="0" borderId="13" xfId="0" applyFont="1" applyBorder="1" applyAlignment="1">
      <alignment horizontal="left"/>
    </xf>
    <xf numFmtId="0" fontId="74" fillId="0" borderId="16" xfId="0" applyFont="1" applyBorder="1" applyAlignment="1">
      <alignment horizontal="left"/>
    </xf>
    <xf numFmtId="0" fontId="74" fillId="0" borderId="11" xfId="0" applyFont="1" applyBorder="1" applyAlignment="1">
      <alignment horizontal="left"/>
    </xf>
    <xf numFmtId="0" fontId="73" fillId="0" borderId="10" xfId="0" applyFont="1" applyBorder="1" applyAlignment="1">
      <alignment vertical="center"/>
    </xf>
    <xf numFmtId="0" fontId="73" fillId="0" borderId="13" xfId="0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0" fontId="73" fillId="0" borderId="11" xfId="0" applyFont="1" applyBorder="1" applyAlignment="1">
      <alignment vertical="center" wrapText="1"/>
    </xf>
    <xf numFmtId="0" fontId="73" fillId="0" borderId="13" xfId="0" applyFont="1" applyBorder="1" applyAlignment="1">
      <alignment horizontal="left" wrapText="1"/>
    </xf>
    <xf numFmtId="0" fontId="73" fillId="0" borderId="16" xfId="0" applyFont="1" applyBorder="1" applyAlignment="1">
      <alignment horizontal="left" wrapText="1"/>
    </xf>
    <xf numFmtId="0" fontId="73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vertical="center" wrapText="1"/>
    </xf>
    <xf numFmtId="0" fontId="73" fillId="0" borderId="10" xfId="0" applyFont="1" applyBorder="1" applyAlignment="1">
      <alignment horizontal="left" vertical="center" wrapText="1"/>
    </xf>
    <xf numFmtId="0" fontId="73" fillId="0" borderId="13" xfId="0" applyFont="1" applyFill="1" applyBorder="1" applyAlignment="1">
      <alignment vertical="center" wrapText="1"/>
    </xf>
    <xf numFmtId="0" fontId="73" fillId="0" borderId="16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vertical="center"/>
    </xf>
    <xf numFmtId="0" fontId="88" fillId="2" borderId="13" xfId="0" applyFont="1" applyFill="1" applyBorder="1" applyAlignment="1">
      <alignment horizontal="center" vertical="center"/>
    </xf>
    <xf numFmtId="0" fontId="88" fillId="2" borderId="16" xfId="0" applyFont="1" applyFill="1" applyBorder="1" applyAlignment="1">
      <alignment horizontal="center" vertical="center"/>
    </xf>
    <xf numFmtId="0" fontId="88" fillId="2" borderId="11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left"/>
    </xf>
    <xf numFmtId="0" fontId="73" fillId="0" borderId="0" xfId="0" applyFont="1" applyFill="1" applyAlignment="1">
      <alignment horizontal="center"/>
    </xf>
    <xf numFmtId="0" fontId="74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164" fontId="73" fillId="0" borderId="12" xfId="0" applyNumberFormat="1" applyFont="1" applyBorder="1" applyAlignment="1">
      <alignment horizontal="center" vertical="center"/>
    </xf>
    <xf numFmtId="164" fontId="73" fillId="0" borderId="24" xfId="0" applyNumberFormat="1" applyFont="1" applyBorder="1" applyAlignment="1">
      <alignment horizontal="center" vertical="center"/>
    </xf>
    <xf numFmtId="164" fontId="73" fillId="0" borderId="15" xfId="0" applyNumberFormat="1" applyFont="1" applyBorder="1" applyAlignment="1">
      <alignment horizontal="center" vertical="center"/>
    </xf>
    <xf numFmtId="2" fontId="73" fillId="0" borderId="12" xfId="0" applyNumberFormat="1" applyFont="1" applyBorder="1" applyAlignment="1">
      <alignment horizontal="center" vertical="center"/>
    </xf>
    <xf numFmtId="2" fontId="73" fillId="0" borderId="24" xfId="0" applyNumberFormat="1" applyFont="1" applyBorder="1" applyAlignment="1">
      <alignment horizontal="center" vertical="center"/>
    </xf>
    <xf numFmtId="2" fontId="73" fillId="0" borderId="15" xfId="0" applyNumberFormat="1" applyFont="1" applyBorder="1" applyAlignment="1">
      <alignment horizontal="center" vertical="center"/>
    </xf>
    <xf numFmtId="2" fontId="73" fillId="0" borderId="10" xfId="0" applyNumberFormat="1" applyFont="1" applyBorder="1" applyAlignment="1">
      <alignment horizontal="center" vertical="center"/>
    </xf>
    <xf numFmtId="0" fontId="70" fillId="0" borderId="13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/>
    </xf>
    <xf numFmtId="0" fontId="70" fillId="0" borderId="16" xfId="0" applyFont="1" applyBorder="1" applyAlignment="1">
      <alignment horizontal="left"/>
    </xf>
    <xf numFmtId="0" fontId="70" fillId="0" borderId="11" xfId="0" applyFont="1" applyBorder="1" applyAlignment="1">
      <alignment horizontal="left"/>
    </xf>
    <xf numFmtId="0" fontId="69" fillId="0" borderId="13" xfId="0" applyFont="1" applyBorder="1" applyAlignment="1">
      <alignment horizontal="left"/>
    </xf>
    <xf numFmtId="0" fontId="69" fillId="0" borderId="16" xfId="0" applyFont="1" applyBorder="1" applyAlignment="1">
      <alignment horizontal="left"/>
    </xf>
    <xf numFmtId="0" fontId="69" fillId="0" borderId="11" xfId="0" applyFont="1" applyBorder="1" applyAlignment="1">
      <alignment horizontal="left"/>
    </xf>
    <xf numFmtId="0" fontId="70" fillId="0" borderId="13" xfId="0" applyFont="1" applyBorder="1" applyAlignment="1">
      <alignment horizontal="left" wrapText="1"/>
    </xf>
    <xf numFmtId="0" fontId="70" fillId="0" borderId="16" xfId="0" applyFont="1" applyBorder="1" applyAlignment="1">
      <alignment horizontal="left" wrapText="1"/>
    </xf>
    <xf numFmtId="0" fontId="70" fillId="0" borderId="11" xfId="0" applyFont="1" applyBorder="1" applyAlignment="1">
      <alignment horizontal="left" wrapText="1"/>
    </xf>
    <xf numFmtId="0" fontId="69" fillId="0" borderId="13" xfId="0" applyFont="1" applyBorder="1" applyAlignment="1">
      <alignment horizontal="left" wrapText="1"/>
    </xf>
    <xf numFmtId="0" fontId="69" fillId="0" borderId="16" xfId="0" applyFont="1" applyBorder="1" applyAlignment="1">
      <alignment horizontal="left" wrapText="1"/>
    </xf>
    <xf numFmtId="0" fontId="69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69" fillId="0" borderId="16" xfId="0" applyFont="1" applyBorder="1" applyAlignment="1">
      <alignment horizontal="left" vertical="center" wrapText="1"/>
    </xf>
    <xf numFmtId="0" fontId="69" fillId="0" borderId="11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center"/>
    </xf>
    <xf numFmtId="0" fontId="70" fillId="0" borderId="10" xfId="0" applyFont="1" applyBorder="1" applyAlignment="1">
      <alignment horizontal="left"/>
    </xf>
    <xf numFmtId="0" fontId="69" fillId="0" borderId="10" xfId="0" applyFont="1" applyBorder="1" applyAlignment="1">
      <alignment horizontal="left" wrapText="1"/>
    </xf>
    <xf numFmtId="0" fontId="69" fillId="0" borderId="0" xfId="0" applyFont="1" applyAlignment="1">
      <alignment horizontal="center"/>
    </xf>
    <xf numFmtId="0" fontId="69" fillId="0" borderId="10" xfId="0" applyFont="1" applyBorder="1" applyAlignment="1">
      <alignment horizontal="left"/>
    </xf>
    <xf numFmtId="0" fontId="70" fillId="0" borderId="13" xfId="0" applyFont="1" applyBorder="1" applyAlignment="1">
      <alignment horizontal="left" vertical="center"/>
    </xf>
    <xf numFmtId="0" fontId="70" fillId="0" borderId="16" xfId="0" applyFont="1" applyBorder="1" applyAlignment="1">
      <alignment horizontal="left" vertical="center"/>
    </xf>
    <xf numFmtId="0" fontId="70" fillId="0" borderId="11" xfId="0" applyFont="1" applyBorder="1" applyAlignment="1">
      <alignment horizontal="left" vertical="center"/>
    </xf>
    <xf numFmtId="0" fontId="69" fillId="0" borderId="13" xfId="0" applyFont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69" fillId="0" borderId="11" xfId="0" applyFont="1" applyBorder="1" applyAlignment="1">
      <alignment vertical="center" wrapText="1"/>
    </xf>
    <xf numFmtId="0" fontId="70" fillId="0" borderId="13" xfId="0" applyFont="1" applyBorder="1" applyAlignment="1">
      <alignment vertical="center" wrapText="1"/>
    </xf>
    <xf numFmtId="0" fontId="70" fillId="0" borderId="16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69" fillId="0" borderId="0" xfId="0" applyFont="1" applyAlignment="1">
      <alignment horizontal="left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 wrapText="1"/>
    </xf>
    <xf numFmtId="0" fontId="70" fillId="0" borderId="10" xfId="0" applyFont="1" applyBorder="1" applyAlignment="1">
      <alignment horizontal="center" vertical="center"/>
    </xf>
    <xf numFmtId="0" fontId="69" fillId="0" borderId="13" xfId="0" applyFont="1" applyBorder="1" applyAlignment="1">
      <alignment horizontal="left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89" fillId="0" borderId="13" xfId="0" applyFont="1" applyFill="1" applyBorder="1" applyAlignment="1">
      <alignment horizontal="center" vertical="center" wrapText="1"/>
    </xf>
    <xf numFmtId="0" fontId="89" fillId="0" borderId="16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left" vertical="center"/>
    </xf>
    <xf numFmtId="0" fontId="85" fillId="0" borderId="16" xfId="0" applyFont="1" applyBorder="1" applyAlignment="1">
      <alignment horizontal="left" vertical="center"/>
    </xf>
    <xf numFmtId="0" fontId="85" fillId="0" borderId="11" xfId="0" applyFont="1" applyBorder="1" applyAlignment="1">
      <alignment horizontal="left" vertical="center"/>
    </xf>
    <xf numFmtId="0" fontId="71" fillId="0" borderId="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71" fillId="0" borderId="13" xfId="0" applyFont="1" applyFill="1" applyBorder="1" applyAlignment="1">
      <alignment horizontal="left" vertical="center"/>
    </xf>
    <xf numFmtId="0" fontId="71" fillId="0" borderId="16" xfId="0" applyFont="1" applyFill="1" applyBorder="1" applyAlignment="1">
      <alignment horizontal="left" vertical="center"/>
    </xf>
    <xf numFmtId="0" fontId="71" fillId="0" borderId="11" xfId="0" applyFont="1" applyFill="1" applyBorder="1" applyAlignment="1">
      <alignment horizontal="left" vertical="center"/>
    </xf>
    <xf numFmtId="0" fontId="71" fillId="0" borderId="10" xfId="0" applyFont="1" applyFill="1" applyBorder="1" applyAlignment="1">
      <alignment horizontal="left"/>
    </xf>
    <xf numFmtId="0" fontId="72" fillId="35" borderId="13" xfId="0" applyFont="1" applyFill="1" applyBorder="1" applyAlignment="1">
      <alignment horizontal="left" vertical="center" wrapText="1"/>
    </xf>
    <xf numFmtId="0" fontId="72" fillId="35" borderId="16" xfId="0" applyFont="1" applyFill="1" applyBorder="1" applyAlignment="1">
      <alignment horizontal="left" vertical="center" wrapText="1"/>
    </xf>
    <xf numFmtId="0" fontId="72" fillId="35" borderId="11" xfId="0" applyFont="1" applyFill="1" applyBorder="1" applyAlignment="1">
      <alignment horizontal="left" vertical="center" wrapText="1"/>
    </xf>
    <xf numFmtId="0" fontId="9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64" fontId="81" fillId="0" borderId="0" xfId="0" applyNumberFormat="1" applyFont="1" applyAlignment="1">
      <alignment horizontal="center" vertical="center"/>
    </xf>
    <xf numFmtId="0" fontId="72" fillId="6" borderId="13" xfId="0" applyFont="1" applyFill="1" applyBorder="1" applyAlignment="1">
      <alignment horizontal="left" vertical="center"/>
    </xf>
    <xf numFmtId="0" fontId="72" fillId="6" borderId="16" xfId="0" applyFont="1" applyFill="1" applyBorder="1" applyAlignment="1">
      <alignment horizontal="left" vertical="center"/>
    </xf>
    <xf numFmtId="0" fontId="72" fillId="6" borderId="11" xfId="0" applyFont="1" applyFill="1" applyBorder="1" applyAlignment="1">
      <alignment horizontal="left" vertical="center"/>
    </xf>
    <xf numFmtId="0" fontId="70" fillId="0" borderId="13" xfId="0" applyFont="1" applyFill="1" applyBorder="1" applyAlignment="1">
      <alignment horizontal="left" vertical="center" wrapText="1"/>
    </xf>
    <xf numFmtId="0" fontId="70" fillId="0" borderId="16" xfId="0" applyFont="1" applyFill="1" applyBorder="1" applyAlignment="1">
      <alignment horizontal="left" vertical="center" wrapText="1"/>
    </xf>
    <xf numFmtId="0" fontId="70" fillId="0" borderId="11" xfId="0" applyFont="1" applyFill="1" applyBorder="1" applyAlignment="1">
      <alignment horizontal="left" vertical="center" wrapText="1"/>
    </xf>
    <xf numFmtId="164" fontId="81" fillId="0" borderId="0" xfId="0" applyNumberFormat="1" applyFont="1" applyAlignment="1">
      <alignment horizontal="left"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71" fillId="0" borderId="16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89" fillId="0" borderId="13" xfId="0" applyFont="1" applyFill="1" applyBorder="1" applyAlignment="1">
      <alignment horizontal="left" vertical="center" wrapText="1"/>
    </xf>
    <xf numFmtId="0" fontId="89" fillId="0" borderId="16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72" fillId="35" borderId="13" xfId="0" applyFont="1" applyFill="1" applyBorder="1" applyAlignment="1">
      <alignment horizontal="center" vertical="center"/>
    </xf>
    <xf numFmtId="0" fontId="72" fillId="35" borderId="16" xfId="0" applyFont="1" applyFill="1" applyBorder="1" applyAlignment="1">
      <alignment horizontal="center" vertical="center"/>
    </xf>
    <xf numFmtId="0" fontId="72" fillId="35" borderId="11" xfId="0" applyFont="1" applyFill="1" applyBorder="1" applyAlignment="1">
      <alignment horizontal="center" vertical="center"/>
    </xf>
    <xf numFmtId="0" fontId="71" fillId="35" borderId="13" xfId="0" applyFont="1" applyFill="1" applyBorder="1" applyAlignment="1">
      <alignment horizontal="center"/>
    </xf>
    <xf numFmtId="0" fontId="71" fillId="35" borderId="16" xfId="0" applyFont="1" applyFill="1" applyBorder="1" applyAlignment="1">
      <alignment horizontal="center"/>
    </xf>
    <xf numFmtId="0" fontId="71" fillId="35" borderId="11" xfId="0" applyFont="1" applyFill="1" applyBorder="1" applyAlignment="1">
      <alignment horizontal="center"/>
    </xf>
    <xf numFmtId="0" fontId="71" fillId="0" borderId="10" xfId="0" applyFont="1" applyFill="1" applyBorder="1" applyAlignment="1">
      <alignment horizontal="left" wrapText="1"/>
    </xf>
    <xf numFmtId="0" fontId="72" fillId="35" borderId="13" xfId="0" applyFont="1" applyFill="1" applyBorder="1" applyAlignment="1">
      <alignment horizontal="left" vertical="center"/>
    </xf>
    <xf numFmtId="0" fontId="72" fillId="35" borderId="16" xfId="0" applyFont="1" applyFill="1" applyBorder="1" applyAlignment="1">
      <alignment horizontal="left" vertical="center"/>
    </xf>
    <xf numFmtId="0" fontId="72" fillId="35" borderId="11" xfId="0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center"/>
    </xf>
    <xf numFmtId="0" fontId="71" fillId="35" borderId="10" xfId="0" applyFont="1" applyFill="1" applyBorder="1" applyAlignment="1">
      <alignment horizontal="center"/>
    </xf>
    <xf numFmtId="0" fontId="70" fillId="35" borderId="13" xfId="0" applyFont="1" applyFill="1" applyBorder="1" applyAlignment="1">
      <alignment horizontal="left" vertical="center" wrapText="1"/>
    </xf>
    <xf numFmtId="0" fontId="70" fillId="35" borderId="16" xfId="0" applyFont="1" applyFill="1" applyBorder="1" applyAlignment="1">
      <alignment horizontal="left" vertical="center" wrapText="1"/>
    </xf>
    <xf numFmtId="0" fontId="70" fillId="35" borderId="11" xfId="0" applyFont="1" applyFill="1" applyBorder="1" applyAlignment="1">
      <alignment horizontal="left" vertical="center" wrapText="1"/>
    </xf>
    <xf numFmtId="0" fontId="71" fillId="0" borderId="13" xfId="0" applyFont="1" applyBorder="1" applyAlignment="1">
      <alignment horizontal="left" vertical="center" wrapText="1"/>
    </xf>
    <xf numFmtId="0" fontId="71" fillId="0" borderId="16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vertical="center" wrapText="1"/>
    </xf>
    <xf numFmtId="0" fontId="71" fillId="35" borderId="10" xfId="0" applyFont="1" applyFill="1" applyBorder="1" applyAlignment="1">
      <alignment horizontal="center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72" fillId="0" borderId="11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left" wrapText="1"/>
    </xf>
    <xf numFmtId="0" fontId="71" fillId="0" borderId="16" xfId="0" applyFont="1" applyFill="1" applyBorder="1" applyAlignment="1">
      <alignment horizontal="left" wrapText="1"/>
    </xf>
    <xf numFmtId="0" fontId="71" fillId="0" borderId="11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/>
    </xf>
    <xf numFmtId="0" fontId="72" fillId="0" borderId="16" xfId="0" applyFont="1" applyFill="1" applyBorder="1" applyAlignment="1">
      <alignment horizontal="left" vertical="center"/>
    </xf>
    <xf numFmtId="0" fontId="72" fillId="0" borderId="11" xfId="0" applyFont="1" applyFill="1" applyBorder="1" applyAlignment="1">
      <alignment horizontal="left" vertical="center"/>
    </xf>
    <xf numFmtId="0" fontId="90" fillId="0" borderId="13" xfId="0" applyFont="1" applyFill="1" applyBorder="1" applyAlignment="1">
      <alignment horizontal="left" vertical="center" wrapText="1"/>
    </xf>
    <xf numFmtId="0" fontId="90" fillId="0" borderId="16" xfId="0" applyFont="1" applyFill="1" applyBorder="1" applyAlignment="1">
      <alignment horizontal="left" vertical="center" wrapText="1"/>
    </xf>
    <xf numFmtId="0" fontId="90" fillId="0" borderId="11" xfId="0" applyFont="1" applyFill="1" applyBorder="1" applyAlignment="1">
      <alignment horizontal="left" vertical="center" wrapText="1"/>
    </xf>
    <xf numFmtId="0" fontId="76" fillId="0" borderId="16" xfId="0" applyFont="1" applyFill="1" applyBorder="1" applyAlignment="1">
      <alignment horizontal="left" vertical="center"/>
    </xf>
    <xf numFmtId="0" fontId="76" fillId="0" borderId="11" xfId="0" applyFont="1" applyFill="1" applyBorder="1" applyAlignment="1">
      <alignment horizontal="left" vertical="center"/>
    </xf>
    <xf numFmtId="164" fontId="69" fillId="33" borderId="25" xfId="0" applyNumberFormat="1" applyFont="1" applyFill="1" applyBorder="1" applyAlignment="1">
      <alignment horizontal="center" vertical="center"/>
    </xf>
    <xf numFmtId="164" fontId="69" fillId="33" borderId="0" xfId="0" applyNumberFormat="1" applyFont="1" applyFill="1" applyBorder="1" applyAlignment="1">
      <alignment horizontal="center" vertical="center"/>
    </xf>
    <xf numFmtId="0" fontId="71" fillId="0" borderId="0" xfId="0" applyFont="1" applyAlignment="1">
      <alignment horizontal="left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wrapText="1"/>
    </xf>
    <xf numFmtId="0" fontId="72" fillId="0" borderId="10" xfId="0" applyFont="1" applyBorder="1" applyAlignment="1">
      <alignment horizontal="center" vertical="center"/>
    </xf>
    <xf numFmtId="0" fontId="91" fillId="0" borderId="0" xfId="0" applyFont="1" applyAlignment="1">
      <alignment horizontal="left"/>
    </xf>
    <xf numFmtId="0" fontId="69" fillId="0" borderId="10" xfId="0" applyFont="1" applyBorder="1" applyAlignment="1">
      <alignment horizontal="center"/>
    </xf>
    <xf numFmtId="0" fontId="69" fillId="0" borderId="13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70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13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/>
    </xf>
    <xf numFmtId="0" fontId="70" fillId="0" borderId="10" xfId="0" applyFont="1" applyBorder="1" applyAlignment="1">
      <alignment horizontal="center" wrapText="1"/>
    </xf>
    <xf numFmtId="0" fontId="69" fillId="0" borderId="26" xfId="0" applyFont="1" applyBorder="1" applyAlignment="1">
      <alignment horizontal="center"/>
    </xf>
    <xf numFmtId="0" fontId="69" fillId="0" borderId="14" xfId="0" applyFont="1" applyBorder="1" applyAlignment="1">
      <alignment horizontal="left"/>
    </xf>
    <xf numFmtId="0" fontId="69" fillId="0" borderId="0" xfId="0" applyFont="1" applyBorder="1" applyAlignment="1">
      <alignment horizontal="left"/>
    </xf>
    <xf numFmtId="0" fontId="70" fillId="0" borderId="13" xfId="0" applyFont="1" applyBorder="1" applyAlignment="1">
      <alignment horizontal="center" wrapText="1"/>
    </xf>
    <xf numFmtId="0" fontId="70" fillId="0" borderId="16" xfId="0" applyFont="1" applyBorder="1" applyAlignment="1">
      <alignment horizontal="center" wrapText="1"/>
    </xf>
    <xf numFmtId="0" fontId="70" fillId="0" borderId="11" xfId="0" applyFont="1" applyBorder="1" applyAlignment="1">
      <alignment horizontal="center" wrapText="1"/>
    </xf>
    <xf numFmtId="0" fontId="69" fillId="0" borderId="13" xfId="0" applyFont="1" applyBorder="1" applyAlignment="1">
      <alignment horizontal="center"/>
    </xf>
    <xf numFmtId="0" fontId="69" fillId="0" borderId="16" xfId="0" applyFont="1" applyBorder="1" applyAlignment="1">
      <alignment horizontal="center"/>
    </xf>
    <xf numFmtId="0" fontId="69" fillId="0" borderId="11" xfId="0" applyFont="1" applyBorder="1" applyAlignment="1">
      <alignment horizontal="center"/>
    </xf>
    <xf numFmtId="0" fontId="70" fillId="33" borderId="13" xfId="0" applyFont="1" applyFill="1" applyBorder="1" applyAlignment="1">
      <alignment horizontal="center"/>
    </xf>
    <xf numFmtId="0" fontId="70" fillId="33" borderId="16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0" fontId="69" fillId="0" borderId="0" xfId="0" applyFont="1" applyBorder="1" applyAlignment="1">
      <alignment horizontal="left" wrapText="1"/>
    </xf>
    <xf numFmtId="0" fontId="69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9" fillId="0" borderId="13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0" fontId="69" fillId="0" borderId="11" xfId="0" applyFont="1" applyFill="1" applyBorder="1" applyAlignment="1">
      <alignment horizontal="left" vertical="center" wrapText="1"/>
    </xf>
    <xf numFmtId="0" fontId="69" fillId="0" borderId="14" xfId="0" applyFont="1" applyBorder="1" applyAlignment="1">
      <alignment horizontal="center"/>
    </xf>
    <xf numFmtId="0" fontId="74" fillId="0" borderId="16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74" fillId="0" borderId="13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left" vertical="center"/>
    </xf>
    <xf numFmtId="0" fontId="73" fillId="0" borderId="0" xfId="0" applyFont="1" applyAlignment="1">
      <alignment horizontal="center"/>
    </xf>
    <xf numFmtId="49" fontId="73" fillId="0" borderId="0" xfId="0" applyNumberFormat="1" applyFont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6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4" fillId="0" borderId="27" xfId="0" applyFont="1" applyBorder="1" applyAlignment="1">
      <alignment horizontal="left" vertical="center"/>
    </xf>
    <xf numFmtId="0" fontId="74" fillId="0" borderId="25" xfId="0" applyFont="1" applyBorder="1" applyAlignment="1">
      <alignment horizontal="left" vertical="center"/>
    </xf>
    <xf numFmtId="0" fontId="74" fillId="0" borderId="28" xfId="0" applyFont="1" applyBorder="1" applyAlignment="1">
      <alignment horizontal="left" vertical="center"/>
    </xf>
    <xf numFmtId="0" fontId="71" fillId="0" borderId="12" xfId="0" applyFont="1" applyBorder="1" applyAlignment="1">
      <alignment horizontal="center" vertical="top" wrapText="1"/>
    </xf>
    <xf numFmtId="0" fontId="71" fillId="0" borderId="24" xfId="0" applyFont="1" applyBorder="1" applyAlignment="1">
      <alignment horizontal="center" vertical="top" wrapText="1"/>
    </xf>
    <xf numFmtId="0" fontId="71" fillId="0" borderId="15" xfId="0" applyFont="1" applyBorder="1" applyAlignment="1">
      <alignment horizontal="center" vertical="top" wrapText="1"/>
    </xf>
    <xf numFmtId="0" fontId="70" fillId="0" borderId="0" xfId="0" applyFont="1" applyAlignment="1">
      <alignment horizontal="center"/>
    </xf>
    <xf numFmtId="49" fontId="72" fillId="0" borderId="0" xfId="0" applyNumberFormat="1" applyFont="1" applyAlignment="1">
      <alignment horizontal="center" wrapText="1"/>
    </xf>
    <xf numFmtId="0" fontId="74" fillId="0" borderId="0" xfId="0" applyFont="1" applyAlignment="1">
      <alignment vertical="center"/>
    </xf>
    <xf numFmtId="49" fontId="73" fillId="0" borderId="0" xfId="0" applyNumberFormat="1" applyFont="1" applyAlignment="1">
      <alignment horizontal="center" wrapText="1"/>
    </xf>
    <xf numFmtId="0" fontId="69" fillId="0" borderId="13" xfId="0" applyFont="1" applyBorder="1" applyAlignment="1">
      <alignment horizontal="left" vertical="center"/>
    </xf>
    <xf numFmtId="0" fontId="69" fillId="0" borderId="16" xfId="0" applyFont="1" applyBorder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0" fontId="69" fillId="0" borderId="13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vertical="center"/>
    </xf>
    <xf numFmtId="0" fontId="70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 wrapText="1"/>
    </xf>
    <xf numFmtId="0" fontId="80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72" fillId="0" borderId="12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27" xfId="0" applyFont="1" applyBorder="1" applyAlignment="1">
      <alignment horizontal="center" vertical="center" wrapText="1"/>
    </xf>
    <xf numFmtId="0" fontId="72" fillId="0" borderId="28" xfId="0" applyFont="1" applyBorder="1" applyAlignment="1">
      <alignment horizontal="center" vertical="center" wrapText="1"/>
    </xf>
    <xf numFmtId="0" fontId="72" fillId="0" borderId="29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2" fillId="0" borderId="31" xfId="0" applyFont="1" applyBorder="1" applyAlignment="1">
      <alignment horizontal="left" vertical="top" wrapText="1"/>
    </xf>
    <xf numFmtId="0" fontId="93" fillId="0" borderId="31" xfId="0" applyFont="1" applyBorder="1" applyAlignment="1">
      <alignment horizontal="left" vertical="top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61"/>
  <sheetViews>
    <sheetView zoomScalePageLayoutView="0" workbookViewId="0" topLeftCell="A1">
      <selection activeCell="A2" sqref="A2:H57"/>
    </sheetView>
  </sheetViews>
  <sheetFormatPr defaultColWidth="9.140625" defaultRowHeight="15"/>
  <cols>
    <col min="1" max="1" width="6.2812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19.421875" style="3" customWidth="1"/>
    <col min="7" max="7" width="14.57421875" style="3" customWidth="1"/>
    <col min="8" max="8" width="14.140625" style="3" customWidth="1"/>
    <col min="9" max="16384" width="9.140625" style="3" customWidth="1"/>
  </cols>
  <sheetData>
    <row r="1" spans="1:9" ht="18.75">
      <c r="A1" s="57"/>
      <c r="B1" s="57"/>
      <c r="C1" s="57"/>
      <c r="D1" s="57"/>
      <c r="E1" s="57"/>
      <c r="F1" s="57"/>
      <c r="G1" s="377" t="s">
        <v>0</v>
      </c>
      <c r="H1" s="377"/>
      <c r="I1" s="57"/>
    </row>
    <row r="2" spans="1:9" ht="18.75">
      <c r="A2" s="57"/>
      <c r="B2" s="57"/>
      <c r="C2" s="57"/>
      <c r="D2" s="57"/>
      <c r="E2" s="57"/>
      <c r="F2" s="57"/>
      <c r="G2" s="377" t="s">
        <v>30</v>
      </c>
      <c r="H2" s="377"/>
      <c r="I2" s="57"/>
    </row>
    <row r="3" spans="1:9" ht="18.75">
      <c r="A3" s="57"/>
      <c r="B3" s="57"/>
      <c r="C3" s="254"/>
      <c r="D3" s="254"/>
      <c r="E3" s="254"/>
      <c r="F3" s="254"/>
      <c r="G3" s="377" t="s">
        <v>29</v>
      </c>
      <c r="H3" s="377"/>
      <c r="I3" s="57"/>
    </row>
    <row r="4" spans="1:9" ht="18.75">
      <c r="A4" s="57"/>
      <c r="B4" s="57"/>
      <c r="C4" s="57"/>
      <c r="D4" s="57"/>
      <c r="E4" s="255"/>
      <c r="F4" s="255"/>
      <c r="G4" s="58"/>
      <c r="H4" s="58">
        <v>43709</v>
      </c>
      <c r="I4" s="57"/>
    </row>
    <row r="5" spans="1:9" ht="18.75">
      <c r="A5" s="57"/>
      <c r="B5" s="57"/>
      <c r="C5" s="57"/>
      <c r="D5" s="57"/>
      <c r="E5" s="255"/>
      <c r="F5" s="57"/>
      <c r="G5" s="57"/>
      <c r="H5" s="57"/>
      <c r="I5" s="57"/>
    </row>
    <row r="6" spans="1:9" ht="18.75">
      <c r="A6" s="378" t="s">
        <v>349</v>
      </c>
      <c r="B6" s="378"/>
      <c r="C6" s="378"/>
      <c r="D6" s="378"/>
      <c r="E6" s="378"/>
      <c r="F6" s="378"/>
      <c r="G6" s="378"/>
      <c r="H6" s="378"/>
      <c r="I6" s="57"/>
    </row>
    <row r="7" spans="1:14" ht="19.5" customHeight="1">
      <c r="A7" s="354" t="s">
        <v>502</v>
      </c>
      <c r="B7" s="354"/>
      <c r="C7" s="354"/>
      <c r="D7" s="354"/>
      <c r="E7" s="354"/>
      <c r="F7" s="354"/>
      <c r="G7" s="354"/>
      <c r="H7" s="354"/>
      <c r="I7" s="57"/>
      <c r="J7" s="350" t="s">
        <v>499</v>
      </c>
      <c r="K7" s="350"/>
      <c r="L7" s="350"/>
      <c r="M7" s="350"/>
      <c r="N7" s="350"/>
    </row>
    <row r="8" spans="1:11" ht="19.5" customHeight="1">
      <c r="A8" s="253"/>
      <c r="B8" s="354" t="s">
        <v>387</v>
      </c>
      <c r="C8" s="354"/>
      <c r="D8" s="354"/>
      <c r="E8" s="354"/>
      <c r="F8" s="354"/>
      <c r="G8" s="354"/>
      <c r="H8" s="354"/>
      <c r="I8" s="57"/>
      <c r="J8" s="191"/>
      <c r="K8" s="191"/>
    </row>
    <row r="9" spans="1:9" ht="18.75" customHeight="1">
      <c r="A9" s="378" t="s">
        <v>350</v>
      </c>
      <c r="B9" s="378"/>
      <c r="C9" s="378"/>
      <c r="D9" s="378"/>
      <c r="E9" s="378"/>
      <c r="F9" s="378"/>
      <c r="G9" s="378"/>
      <c r="H9" s="378"/>
      <c r="I9" s="57"/>
    </row>
    <row r="10" spans="1:9" ht="9.75" customHeight="1">
      <c r="A10" s="57"/>
      <c r="B10" s="57"/>
      <c r="C10" s="57"/>
      <c r="D10" s="57"/>
      <c r="E10" s="57"/>
      <c r="F10" s="57"/>
      <c r="G10" s="57"/>
      <c r="H10" s="57"/>
      <c r="I10" s="57"/>
    </row>
    <row r="11" spans="1:9" ht="68.25" customHeight="1">
      <c r="A11" s="256" t="s">
        <v>1</v>
      </c>
      <c r="B11" s="376" t="s">
        <v>56</v>
      </c>
      <c r="C11" s="376"/>
      <c r="D11" s="376"/>
      <c r="E11" s="376"/>
      <c r="F11" s="376"/>
      <c r="G11" s="256" t="s">
        <v>62</v>
      </c>
      <c r="H11" s="53" t="s">
        <v>395</v>
      </c>
      <c r="I11" s="57"/>
    </row>
    <row r="12" spans="1:12" ht="27.75" customHeight="1" hidden="1">
      <c r="A12" s="257">
        <v>1</v>
      </c>
      <c r="B12" s="367" t="s">
        <v>352</v>
      </c>
      <c r="C12" s="368"/>
      <c r="D12" s="368"/>
      <c r="E12" s="368"/>
      <c r="F12" s="369"/>
      <c r="G12" s="258" t="s">
        <v>124</v>
      </c>
      <c r="H12" s="259">
        <v>1.3</v>
      </c>
      <c r="I12" s="57"/>
      <c r="J12" s="23"/>
      <c r="L12" s="36"/>
    </row>
    <row r="13" spans="1:12" ht="27.75" customHeight="1" hidden="1">
      <c r="A13" s="257">
        <v>2</v>
      </c>
      <c r="B13" s="367" t="s">
        <v>351</v>
      </c>
      <c r="C13" s="368"/>
      <c r="D13" s="368"/>
      <c r="E13" s="368"/>
      <c r="F13" s="369"/>
      <c r="G13" s="258" t="s">
        <v>124</v>
      </c>
      <c r="H13" s="259">
        <v>1.6</v>
      </c>
      <c r="I13" s="57"/>
      <c r="J13" s="23"/>
      <c r="L13" s="36"/>
    </row>
    <row r="14" spans="1:12" ht="34.5" customHeight="1" hidden="1">
      <c r="A14" s="257">
        <v>3</v>
      </c>
      <c r="B14" s="374" t="s">
        <v>353</v>
      </c>
      <c r="C14" s="374"/>
      <c r="D14" s="374"/>
      <c r="E14" s="374"/>
      <c r="F14" s="374"/>
      <c r="G14" s="258" t="s">
        <v>124</v>
      </c>
      <c r="H14" s="259">
        <v>1.6</v>
      </c>
      <c r="I14" s="260"/>
      <c r="J14" s="23"/>
      <c r="L14" s="36"/>
    </row>
    <row r="15" spans="1:13" ht="26.25" customHeight="1" hidden="1">
      <c r="A15" s="257">
        <v>4</v>
      </c>
      <c r="B15" s="374" t="s">
        <v>354</v>
      </c>
      <c r="C15" s="374"/>
      <c r="D15" s="374"/>
      <c r="E15" s="374"/>
      <c r="F15" s="374"/>
      <c r="G15" s="261" t="s">
        <v>124</v>
      </c>
      <c r="H15" s="259">
        <v>1.6</v>
      </c>
      <c r="I15" s="57"/>
      <c r="J15" s="375"/>
      <c r="K15" s="375"/>
      <c r="L15" s="375"/>
      <c r="M15" s="375"/>
    </row>
    <row r="16" spans="1:9" ht="33" customHeight="1" hidden="1">
      <c r="A16" s="257">
        <v>5</v>
      </c>
      <c r="B16" s="367" t="s">
        <v>355</v>
      </c>
      <c r="C16" s="368"/>
      <c r="D16" s="368"/>
      <c r="E16" s="368"/>
      <c r="F16" s="369"/>
      <c r="G16" s="261" t="s">
        <v>124</v>
      </c>
      <c r="H16" s="259">
        <v>1.5</v>
      </c>
      <c r="I16" s="57"/>
    </row>
    <row r="17" spans="1:9" ht="19.5" customHeight="1" hidden="1">
      <c r="A17" s="257">
        <v>4</v>
      </c>
      <c r="B17" s="370"/>
      <c r="C17" s="370"/>
      <c r="D17" s="370"/>
      <c r="E17" s="370"/>
      <c r="F17" s="370"/>
      <c r="G17" s="261"/>
      <c r="H17" s="259">
        <v>1.5</v>
      </c>
      <c r="I17" s="57"/>
    </row>
    <row r="18" spans="1:9" ht="18.75" customHeight="1" hidden="1">
      <c r="A18" s="257">
        <v>5</v>
      </c>
      <c r="B18" s="370"/>
      <c r="C18" s="370"/>
      <c r="D18" s="370"/>
      <c r="E18" s="370"/>
      <c r="F18" s="370"/>
      <c r="G18" s="262"/>
      <c r="H18" s="259">
        <v>1.5</v>
      </c>
      <c r="I18" s="57"/>
    </row>
    <row r="19" spans="1:9" ht="21.75" customHeight="1" hidden="1">
      <c r="A19" s="257">
        <v>6</v>
      </c>
      <c r="B19" s="367"/>
      <c r="C19" s="368"/>
      <c r="D19" s="368"/>
      <c r="E19" s="368"/>
      <c r="F19" s="369"/>
      <c r="G19" s="263"/>
      <c r="H19" s="259">
        <v>1.5</v>
      </c>
      <c r="I19" s="57"/>
    </row>
    <row r="20" spans="1:9" ht="20.25" customHeight="1" hidden="1">
      <c r="A20" s="257">
        <v>7</v>
      </c>
      <c r="B20" s="374"/>
      <c r="C20" s="374"/>
      <c r="D20" s="374"/>
      <c r="E20" s="374"/>
      <c r="F20" s="374"/>
      <c r="G20" s="264"/>
      <c r="H20" s="259">
        <v>1.5</v>
      </c>
      <c r="I20" s="57"/>
    </row>
    <row r="21" spans="1:9" ht="18.75" customHeight="1" hidden="1">
      <c r="A21" s="257">
        <v>8</v>
      </c>
      <c r="B21" s="367"/>
      <c r="C21" s="368"/>
      <c r="D21" s="368"/>
      <c r="E21" s="368"/>
      <c r="F21" s="369"/>
      <c r="G21" s="258"/>
      <c r="H21" s="259">
        <v>1.5</v>
      </c>
      <c r="I21" s="57"/>
    </row>
    <row r="22" spans="1:9" ht="18.75" customHeight="1" hidden="1">
      <c r="A22" s="257"/>
      <c r="B22" s="367"/>
      <c r="C22" s="368"/>
      <c r="D22" s="368"/>
      <c r="E22" s="368"/>
      <c r="F22" s="369"/>
      <c r="G22" s="258"/>
      <c r="H22" s="259">
        <v>1.5</v>
      </c>
      <c r="I22" s="57"/>
    </row>
    <row r="23" spans="1:9" ht="18.75" customHeight="1" hidden="1">
      <c r="A23" s="257"/>
      <c r="B23" s="367"/>
      <c r="C23" s="368"/>
      <c r="D23" s="368"/>
      <c r="E23" s="368"/>
      <c r="F23" s="369"/>
      <c r="G23" s="258"/>
      <c r="H23" s="259">
        <v>1.5</v>
      </c>
      <c r="I23" s="57"/>
    </row>
    <row r="24" spans="1:9" ht="18.75" customHeight="1" hidden="1">
      <c r="A24" s="257"/>
      <c r="B24" s="367"/>
      <c r="C24" s="368"/>
      <c r="D24" s="368"/>
      <c r="E24" s="368"/>
      <c r="F24" s="369"/>
      <c r="G24" s="265"/>
      <c r="H24" s="259">
        <v>1.5</v>
      </c>
      <c r="I24" s="57"/>
    </row>
    <row r="25" spans="1:9" ht="18.75" customHeight="1" hidden="1">
      <c r="A25" s="257"/>
      <c r="B25" s="367"/>
      <c r="C25" s="368"/>
      <c r="D25" s="368"/>
      <c r="E25" s="368"/>
      <c r="F25" s="369"/>
      <c r="G25" s="266"/>
      <c r="H25" s="259">
        <v>1.5</v>
      </c>
      <c r="I25" s="57"/>
    </row>
    <row r="26" spans="1:9" ht="19.5" customHeight="1" hidden="1">
      <c r="A26" s="257">
        <v>9</v>
      </c>
      <c r="B26" s="370"/>
      <c r="C26" s="370"/>
      <c r="D26" s="370"/>
      <c r="E26" s="370"/>
      <c r="F26" s="370"/>
      <c r="G26" s="262"/>
      <c r="H26" s="259">
        <v>1.5</v>
      </c>
      <c r="I26" s="57"/>
    </row>
    <row r="27" spans="1:9" ht="48.75" customHeight="1" hidden="1">
      <c r="A27" s="257"/>
      <c r="B27" s="367"/>
      <c r="C27" s="368"/>
      <c r="D27" s="368"/>
      <c r="E27" s="368"/>
      <c r="F27" s="369"/>
      <c r="G27" s="267"/>
      <c r="H27" s="259">
        <v>1.5</v>
      </c>
      <c r="I27" s="57"/>
    </row>
    <row r="28" spans="1:9" ht="36" customHeight="1" hidden="1">
      <c r="A28" s="257">
        <v>6</v>
      </c>
      <c r="B28" s="367" t="s">
        <v>376</v>
      </c>
      <c r="C28" s="368"/>
      <c r="D28" s="368"/>
      <c r="E28" s="368"/>
      <c r="F28" s="369"/>
      <c r="G28" s="267" t="s">
        <v>375</v>
      </c>
      <c r="H28" s="259">
        <v>8</v>
      </c>
      <c r="I28" s="57"/>
    </row>
    <row r="29" spans="1:9" ht="40.5" customHeight="1" hidden="1">
      <c r="A29" s="257">
        <v>7</v>
      </c>
      <c r="B29" s="367" t="s">
        <v>377</v>
      </c>
      <c r="C29" s="368"/>
      <c r="D29" s="368"/>
      <c r="E29" s="368"/>
      <c r="F29" s="369"/>
      <c r="G29" s="267" t="s">
        <v>375</v>
      </c>
      <c r="H29" s="259">
        <v>13</v>
      </c>
      <c r="I29" s="57"/>
    </row>
    <row r="30" spans="1:10" ht="23.25" customHeight="1" hidden="1">
      <c r="A30" s="257">
        <v>8</v>
      </c>
      <c r="B30" s="371" t="s">
        <v>357</v>
      </c>
      <c r="C30" s="372"/>
      <c r="D30" s="372"/>
      <c r="E30" s="372"/>
      <c r="F30" s="372"/>
      <c r="G30" s="372"/>
      <c r="H30" s="373"/>
      <c r="I30" s="57"/>
      <c r="J30" s="140"/>
    </row>
    <row r="31" spans="1:9" ht="18.75" customHeight="1" hidden="1">
      <c r="A31" s="257">
        <v>8</v>
      </c>
      <c r="B31" s="358"/>
      <c r="C31" s="358"/>
      <c r="D31" s="358"/>
      <c r="E31" s="358"/>
      <c r="F31" s="358"/>
      <c r="G31" s="268"/>
      <c r="H31" s="252"/>
      <c r="I31" s="57"/>
    </row>
    <row r="32" spans="1:9" ht="10.5" customHeight="1" hidden="1">
      <c r="A32" s="257">
        <v>8</v>
      </c>
      <c r="B32" s="358"/>
      <c r="C32" s="358"/>
      <c r="D32" s="358"/>
      <c r="E32" s="358"/>
      <c r="F32" s="358"/>
      <c r="G32" s="268"/>
      <c r="H32" s="252"/>
      <c r="I32" s="269"/>
    </row>
    <row r="33" spans="1:10" ht="63" customHeight="1">
      <c r="A33" s="257">
        <v>1</v>
      </c>
      <c r="B33" s="359" t="s">
        <v>417</v>
      </c>
      <c r="C33" s="360"/>
      <c r="D33" s="360"/>
      <c r="E33" s="360"/>
      <c r="F33" s="361"/>
      <c r="G33" s="290" t="s">
        <v>413</v>
      </c>
      <c r="H33" s="285" t="s">
        <v>414</v>
      </c>
      <c r="I33" s="269"/>
      <c r="J33" s="140"/>
    </row>
    <row r="34" spans="1:11" ht="39" customHeight="1">
      <c r="A34" s="257">
        <v>2</v>
      </c>
      <c r="B34" s="359" t="s">
        <v>396</v>
      </c>
      <c r="C34" s="360"/>
      <c r="D34" s="360"/>
      <c r="E34" s="360"/>
      <c r="F34" s="361"/>
      <c r="G34" s="347" t="s">
        <v>498</v>
      </c>
      <c r="H34" s="259">
        <v>7</v>
      </c>
      <c r="I34" s="269"/>
      <c r="K34" s="140"/>
    </row>
    <row r="35" spans="1:9" ht="18.75" customHeight="1">
      <c r="A35" s="257">
        <v>3</v>
      </c>
      <c r="B35" s="366" t="s">
        <v>358</v>
      </c>
      <c r="C35" s="366"/>
      <c r="D35" s="366"/>
      <c r="E35" s="366"/>
      <c r="F35" s="366"/>
      <c r="G35" s="256" t="s">
        <v>267</v>
      </c>
      <c r="H35" s="259">
        <v>3.8</v>
      </c>
      <c r="I35" s="57"/>
    </row>
    <row r="36" spans="1:9" ht="18.75">
      <c r="A36" s="257" t="s">
        <v>389</v>
      </c>
      <c r="B36" s="351" t="s">
        <v>359</v>
      </c>
      <c r="C36" s="352"/>
      <c r="D36" s="352"/>
      <c r="E36" s="352"/>
      <c r="F36" s="353"/>
      <c r="G36" s="256" t="s">
        <v>267</v>
      </c>
      <c r="H36" s="259">
        <v>3.8</v>
      </c>
      <c r="I36" s="57"/>
    </row>
    <row r="37" spans="1:9" ht="18.75">
      <c r="A37" s="257" t="s">
        <v>390</v>
      </c>
      <c r="B37" s="351" t="s">
        <v>360</v>
      </c>
      <c r="C37" s="352"/>
      <c r="D37" s="352"/>
      <c r="E37" s="352"/>
      <c r="F37" s="353"/>
      <c r="G37" s="256" t="s">
        <v>267</v>
      </c>
      <c r="H37" s="259">
        <v>3.8</v>
      </c>
      <c r="I37" s="57"/>
    </row>
    <row r="38" spans="1:9" ht="18.75">
      <c r="A38" s="257" t="s">
        <v>394</v>
      </c>
      <c r="B38" s="351" t="s">
        <v>361</v>
      </c>
      <c r="C38" s="352"/>
      <c r="D38" s="352"/>
      <c r="E38" s="352"/>
      <c r="F38" s="353"/>
      <c r="G38" s="256" t="s">
        <v>267</v>
      </c>
      <c r="H38" s="259">
        <v>3.8</v>
      </c>
      <c r="I38" s="57"/>
    </row>
    <row r="39" spans="1:9" ht="35.25" customHeight="1">
      <c r="A39" s="257" t="s">
        <v>391</v>
      </c>
      <c r="B39" s="362" t="s">
        <v>397</v>
      </c>
      <c r="C39" s="363"/>
      <c r="D39" s="363"/>
      <c r="E39" s="363"/>
      <c r="F39" s="364"/>
      <c r="G39" s="256" t="s">
        <v>267</v>
      </c>
      <c r="H39" s="259">
        <v>3.8</v>
      </c>
      <c r="I39" s="57"/>
    </row>
    <row r="40" spans="1:9" ht="36" customHeight="1">
      <c r="A40" s="257" t="s">
        <v>392</v>
      </c>
      <c r="B40" s="362" t="s">
        <v>363</v>
      </c>
      <c r="C40" s="363"/>
      <c r="D40" s="363"/>
      <c r="E40" s="363"/>
      <c r="F40" s="364"/>
      <c r="G40" s="256" t="s">
        <v>267</v>
      </c>
      <c r="H40" s="259">
        <v>3.8</v>
      </c>
      <c r="I40" s="57"/>
    </row>
    <row r="41" spans="1:9" ht="15" customHeight="1" hidden="1">
      <c r="A41" s="271"/>
      <c r="B41" s="351"/>
      <c r="C41" s="352"/>
      <c r="D41" s="352"/>
      <c r="E41" s="352"/>
      <c r="F41" s="353"/>
      <c r="G41" s="256" t="s">
        <v>267</v>
      </c>
      <c r="H41" s="259">
        <v>3.8</v>
      </c>
      <c r="I41" s="57"/>
    </row>
    <row r="42" spans="1:9" ht="15" customHeight="1" hidden="1">
      <c r="A42" s="271"/>
      <c r="B42" s="351"/>
      <c r="C42" s="352"/>
      <c r="D42" s="352"/>
      <c r="E42" s="352"/>
      <c r="F42" s="353"/>
      <c r="G42" s="256" t="s">
        <v>267</v>
      </c>
      <c r="H42" s="259">
        <v>3.8</v>
      </c>
      <c r="I42" s="57"/>
    </row>
    <row r="43" spans="1:9" ht="15" customHeight="1" hidden="1">
      <c r="A43" s="271"/>
      <c r="B43" s="351"/>
      <c r="C43" s="352"/>
      <c r="D43" s="352"/>
      <c r="E43" s="352"/>
      <c r="F43" s="353"/>
      <c r="G43" s="256" t="s">
        <v>267</v>
      </c>
      <c r="H43" s="259">
        <v>3.8</v>
      </c>
      <c r="I43" s="57"/>
    </row>
    <row r="44" spans="1:9" ht="15.75" customHeight="1" hidden="1">
      <c r="A44" s="271"/>
      <c r="B44" s="351"/>
      <c r="C44" s="352"/>
      <c r="D44" s="352"/>
      <c r="E44" s="352"/>
      <c r="F44" s="353"/>
      <c r="G44" s="256" t="s">
        <v>267</v>
      </c>
      <c r="H44" s="259">
        <v>3.8</v>
      </c>
      <c r="I44" s="57"/>
    </row>
    <row r="45" spans="1:9" ht="15.75" customHeight="1" hidden="1">
      <c r="A45" s="271"/>
      <c r="B45" s="351"/>
      <c r="C45" s="352"/>
      <c r="D45" s="352"/>
      <c r="E45" s="352"/>
      <c r="F45" s="353"/>
      <c r="G45" s="256" t="s">
        <v>267</v>
      </c>
      <c r="H45" s="259">
        <v>3.8</v>
      </c>
      <c r="I45" s="57"/>
    </row>
    <row r="46" spans="1:9" ht="15.75" customHeight="1" hidden="1">
      <c r="A46" s="272"/>
      <c r="B46" s="358"/>
      <c r="C46" s="358"/>
      <c r="D46" s="358"/>
      <c r="E46" s="358"/>
      <c r="F46" s="358"/>
      <c r="G46" s="256" t="s">
        <v>267</v>
      </c>
      <c r="H46" s="259">
        <v>3.8</v>
      </c>
      <c r="I46" s="57"/>
    </row>
    <row r="47" spans="1:9" ht="15.75" customHeight="1" hidden="1">
      <c r="A47" s="271"/>
      <c r="B47" s="359"/>
      <c r="C47" s="360"/>
      <c r="D47" s="360"/>
      <c r="E47" s="360"/>
      <c r="F47" s="361"/>
      <c r="G47" s="256" t="s">
        <v>267</v>
      </c>
      <c r="H47" s="259">
        <v>3.8</v>
      </c>
      <c r="I47" s="57"/>
    </row>
    <row r="48" spans="1:9" ht="15.75" customHeight="1" hidden="1">
      <c r="A48" s="271"/>
      <c r="B48" s="365"/>
      <c r="C48" s="360"/>
      <c r="D48" s="360"/>
      <c r="E48" s="360"/>
      <c r="F48" s="361"/>
      <c r="G48" s="256" t="s">
        <v>267</v>
      </c>
      <c r="H48" s="259">
        <v>3.8</v>
      </c>
      <c r="I48" s="57"/>
    </row>
    <row r="49" spans="1:9" ht="15.75" customHeight="1" hidden="1">
      <c r="A49" s="168"/>
      <c r="B49" s="359"/>
      <c r="C49" s="360"/>
      <c r="D49" s="360"/>
      <c r="E49" s="360"/>
      <c r="F49" s="361"/>
      <c r="G49" s="256" t="s">
        <v>267</v>
      </c>
      <c r="H49" s="259">
        <v>3.8</v>
      </c>
      <c r="I49" s="57"/>
    </row>
    <row r="50" spans="1:9" ht="25.5" customHeight="1">
      <c r="A50" s="257" t="s">
        <v>393</v>
      </c>
      <c r="B50" s="351" t="s">
        <v>388</v>
      </c>
      <c r="C50" s="352"/>
      <c r="D50" s="352"/>
      <c r="E50" s="352"/>
      <c r="F50" s="353"/>
      <c r="G50" s="256" t="s">
        <v>267</v>
      </c>
      <c r="H50" s="259">
        <v>3.8</v>
      </c>
      <c r="I50" s="57"/>
    </row>
    <row r="51" spans="1:9" ht="18.75" customHeight="1" hidden="1">
      <c r="A51" s="164"/>
      <c r="B51" s="355"/>
      <c r="C51" s="356"/>
      <c r="D51" s="356"/>
      <c r="E51" s="356"/>
      <c r="F51" s="357"/>
      <c r="G51" s="256" t="s">
        <v>267</v>
      </c>
      <c r="H51" s="259">
        <v>3.8</v>
      </c>
      <c r="I51" s="57"/>
    </row>
    <row r="52" spans="1:9" ht="18.75">
      <c r="A52" s="271" t="s">
        <v>415</v>
      </c>
      <c r="B52" s="351" t="s">
        <v>416</v>
      </c>
      <c r="C52" s="352"/>
      <c r="D52" s="352"/>
      <c r="E52" s="352"/>
      <c r="F52" s="353"/>
      <c r="G52" s="256" t="s">
        <v>267</v>
      </c>
      <c r="H52" s="259">
        <v>3.8</v>
      </c>
      <c r="I52" s="254"/>
    </row>
    <row r="53" spans="1:9" ht="18.75">
      <c r="A53" s="57"/>
      <c r="B53" s="57"/>
      <c r="C53" s="57"/>
      <c r="D53" s="57"/>
      <c r="E53" s="57"/>
      <c r="F53" s="57"/>
      <c r="G53" s="57"/>
      <c r="H53" s="57"/>
      <c r="I53" s="57"/>
    </row>
    <row r="54" spans="1:9" ht="18.75">
      <c r="A54" s="57"/>
      <c r="B54" s="57"/>
      <c r="C54" s="57"/>
      <c r="D54" s="57"/>
      <c r="E54" s="57"/>
      <c r="F54" s="57"/>
      <c r="G54" s="57"/>
      <c r="H54" s="57"/>
      <c r="I54" s="57"/>
    </row>
    <row r="55" spans="1:9" ht="18.75">
      <c r="A55" s="57"/>
      <c r="B55" s="57"/>
      <c r="C55" s="57"/>
      <c r="D55" s="57"/>
      <c r="E55" s="57"/>
      <c r="F55" s="57"/>
      <c r="G55" s="57"/>
      <c r="H55" s="57"/>
      <c r="I55" s="57"/>
    </row>
    <row r="56" spans="1:9" ht="18.75">
      <c r="A56" s="57"/>
      <c r="B56" s="57"/>
      <c r="C56" s="57"/>
      <c r="D56" s="57"/>
      <c r="E56" s="57"/>
      <c r="F56" s="57"/>
      <c r="G56" s="57"/>
      <c r="H56" s="57"/>
      <c r="I56" s="57"/>
    </row>
    <row r="57" spans="1:9" ht="18.75">
      <c r="A57" s="57" t="s">
        <v>367</v>
      </c>
      <c r="B57" s="57"/>
      <c r="C57" s="57"/>
      <c r="D57" s="57"/>
      <c r="E57" s="57"/>
      <c r="F57" s="57"/>
      <c r="G57" s="57" t="s">
        <v>5</v>
      </c>
      <c r="H57" s="57"/>
      <c r="I57" s="57"/>
    </row>
    <row r="58" spans="1:9" ht="18.75">
      <c r="A58" s="57"/>
      <c r="B58" s="57"/>
      <c r="C58" s="57"/>
      <c r="D58" s="57"/>
      <c r="E58" s="57"/>
      <c r="F58" s="57"/>
      <c r="G58" s="57"/>
      <c r="H58" s="57"/>
      <c r="I58" s="57"/>
    </row>
    <row r="59" spans="1:9" ht="15.75">
      <c r="A59" s="50"/>
      <c r="B59" s="50"/>
      <c r="C59" s="50"/>
      <c r="D59" s="50"/>
      <c r="E59" s="50"/>
      <c r="F59" s="50"/>
      <c r="G59" s="50"/>
      <c r="H59" s="50"/>
      <c r="I59" s="50"/>
    </row>
    <row r="60" spans="1:9" ht="15.75">
      <c r="A60" s="50"/>
      <c r="B60" s="50"/>
      <c r="C60" s="50"/>
      <c r="D60" s="50"/>
      <c r="E60" s="50"/>
      <c r="F60" s="50"/>
      <c r="G60" s="50"/>
      <c r="H60" s="50"/>
      <c r="I60" s="50"/>
    </row>
    <row r="61" spans="1:9" ht="15.75">
      <c r="A61" s="50"/>
      <c r="B61" s="50"/>
      <c r="C61" s="50"/>
      <c r="D61" s="50"/>
      <c r="E61" s="50"/>
      <c r="F61" s="50"/>
      <c r="G61" s="50"/>
      <c r="H61" s="50"/>
      <c r="I61" s="50"/>
    </row>
  </sheetData>
  <sheetProtection/>
  <mergeCells count="51">
    <mergeCell ref="B11:F11"/>
    <mergeCell ref="B12:F12"/>
    <mergeCell ref="B13:F13"/>
    <mergeCell ref="G1:H1"/>
    <mergeCell ref="G2:H2"/>
    <mergeCell ref="G3:H3"/>
    <mergeCell ref="A6:H6"/>
    <mergeCell ref="A7:H7"/>
    <mergeCell ref="A9:H9"/>
    <mergeCell ref="B14:F14"/>
    <mergeCell ref="B15:F15"/>
    <mergeCell ref="J15:M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H30"/>
    <mergeCell ref="B31:F31"/>
    <mergeCell ref="B32:F32"/>
    <mergeCell ref="B33:F33"/>
    <mergeCell ref="B34:F34"/>
    <mergeCell ref="B36:F36"/>
    <mergeCell ref="B37:F37"/>
    <mergeCell ref="B35:F35"/>
    <mergeCell ref="B40:F40"/>
    <mergeCell ref="B48:F48"/>
    <mergeCell ref="B49:F49"/>
    <mergeCell ref="B41:F41"/>
    <mergeCell ref="B42:F42"/>
    <mergeCell ref="B43:F43"/>
    <mergeCell ref="B44:F44"/>
    <mergeCell ref="J7:N7"/>
    <mergeCell ref="B52:F52"/>
    <mergeCell ref="B8:H8"/>
    <mergeCell ref="B50:F50"/>
    <mergeCell ref="B51:F51"/>
    <mergeCell ref="B45:F45"/>
    <mergeCell ref="B46:F46"/>
    <mergeCell ref="B47:F47"/>
    <mergeCell ref="B38:F38"/>
    <mergeCell ref="B39:F39"/>
  </mergeCells>
  <printOptions/>
  <pageMargins left="0.11811023622047245" right="0.11811023622047245" top="0.7480314960629921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44"/>
  <sheetViews>
    <sheetView zoomScalePageLayoutView="0" workbookViewId="0" topLeftCell="A26">
      <selection activeCell="A1" sqref="A1:H41"/>
    </sheetView>
  </sheetViews>
  <sheetFormatPr defaultColWidth="9.140625" defaultRowHeight="15"/>
  <cols>
    <col min="1" max="1" width="6.421875" style="3" customWidth="1"/>
    <col min="2" max="2" width="9.00390625" style="3" customWidth="1"/>
    <col min="3" max="3" width="12.421875" style="3" customWidth="1"/>
    <col min="4" max="4" width="9.140625" style="3" customWidth="1"/>
    <col min="5" max="5" width="10.00390625" style="3" customWidth="1"/>
    <col min="6" max="6" width="8.140625" style="3" customWidth="1"/>
    <col min="7" max="7" width="15.00390625" style="3" customWidth="1"/>
    <col min="8" max="8" width="14.140625" style="3" customWidth="1"/>
    <col min="9" max="10" width="9.140625" style="3" customWidth="1"/>
    <col min="11" max="11" width="10.421875" style="3" customWidth="1"/>
    <col min="12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 t="s">
        <v>491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8" ht="18.75" customHeight="1">
      <c r="A7" s="422" t="s">
        <v>193</v>
      </c>
      <c r="B7" s="422"/>
      <c r="C7" s="422"/>
      <c r="D7" s="422"/>
      <c r="E7" s="422"/>
      <c r="F7" s="422"/>
      <c r="G7" s="422"/>
      <c r="H7" s="422"/>
    </row>
    <row r="8" spans="1:8" ht="15" customHeight="1">
      <c r="A8" s="421"/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96" t="s">
        <v>3</v>
      </c>
    </row>
    <row r="11" spans="1:12" ht="15" customHeight="1">
      <c r="A11" s="97">
        <v>13</v>
      </c>
      <c r="B11" s="529" t="s">
        <v>168</v>
      </c>
      <c r="C11" s="530"/>
      <c r="D11" s="530"/>
      <c r="E11" s="530"/>
      <c r="F11" s="531"/>
      <c r="G11" s="84"/>
      <c r="H11" s="5"/>
      <c r="I11" s="521"/>
      <c r="J11" s="420"/>
      <c r="K11" s="420"/>
      <c r="L11" s="95"/>
    </row>
    <row r="12" spans="1:12" ht="15" customHeight="1">
      <c r="A12" s="97"/>
      <c r="B12" s="509" t="s">
        <v>194</v>
      </c>
      <c r="C12" s="510"/>
      <c r="D12" s="510"/>
      <c r="E12" s="510"/>
      <c r="F12" s="511"/>
      <c r="G12" s="101">
        <v>0.071</v>
      </c>
      <c r="H12" s="5"/>
      <c r="I12" s="99"/>
      <c r="J12" s="95"/>
      <c r="K12" s="95"/>
      <c r="L12" s="95"/>
    </row>
    <row r="13" spans="1:12" ht="15" customHeight="1">
      <c r="A13" s="97"/>
      <c r="B13" s="509" t="s">
        <v>195</v>
      </c>
      <c r="C13" s="510"/>
      <c r="D13" s="510"/>
      <c r="E13" s="510"/>
      <c r="F13" s="511"/>
      <c r="G13" s="101">
        <v>0.028</v>
      </c>
      <c r="H13" s="5"/>
      <c r="I13" s="99"/>
      <c r="J13" s="95"/>
      <c r="K13" s="95"/>
      <c r="L13" s="95"/>
    </row>
    <row r="14" spans="1:12" ht="15" customHeight="1">
      <c r="A14" s="97"/>
      <c r="B14" s="509" t="s">
        <v>201</v>
      </c>
      <c r="C14" s="510"/>
      <c r="D14" s="510"/>
      <c r="E14" s="510"/>
      <c r="F14" s="511"/>
      <c r="G14" s="101">
        <f>G12+G13</f>
        <v>0.09899999999999999</v>
      </c>
      <c r="H14" s="5"/>
      <c r="I14" s="99"/>
      <c r="J14" s="95"/>
      <c r="K14" s="95"/>
      <c r="L14" s="95"/>
    </row>
    <row r="15" spans="1:11" ht="15" customHeight="1">
      <c r="A15" s="97">
        <v>14</v>
      </c>
      <c r="B15" s="526" t="s">
        <v>169</v>
      </c>
      <c r="C15" s="527"/>
      <c r="D15" s="527"/>
      <c r="E15" s="527"/>
      <c r="F15" s="528"/>
      <c r="G15" s="37">
        <v>2.0566</v>
      </c>
      <c r="H15" s="86">
        <f>G14*G15</f>
        <v>0.2036034</v>
      </c>
      <c r="I15" s="521"/>
      <c r="J15" s="420"/>
      <c r="K15" s="420"/>
    </row>
    <row r="16" spans="1:8" ht="15" customHeight="1">
      <c r="A16" s="97">
        <v>15</v>
      </c>
      <c r="B16" s="526" t="s">
        <v>170</v>
      </c>
      <c r="C16" s="527"/>
      <c r="D16" s="527"/>
      <c r="E16" s="527"/>
      <c r="F16" s="528"/>
      <c r="G16" s="37">
        <v>1.7801</v>
      </c>
      <c r="H16" s="86">
        <f>G14*G16</f>
        <v>0.1762299</v>
      </c>
    </row>
    <row r="17" spans="1:12" ht="15" customHeight="1">
      <c r="A17" s="97">
        <v>16</v>
      </c>
      <c r="B17" s="509" t="s">
        <v>200</v>
      </c>
      <c r="C17" s="510"/>
      <c r="D17" s="510"/>
      <c r="E17" s="510"/>
      <c r="F17" s="511"/>
      <c r="G17" s="5"/>
      <c r="H17" s="149">
        <f>H15+H16</f>
        <v>0.3798333</v>
      </c>
      <c r="L17" s="85"/>
    </row>
    <row r="18" spans="1:12" ht="15" customHeight="1">
      <c r="A18" s="97"/>
      <c r="B18" s="529" t="s">
        <v>180</v>
      </c>
      <c r="C18" s="530"/>
      <c r="D18" s="530"/>
      <c r="E18" s="530"/>
      <c r="F18" s="531"/>
      <c r="G18" s="103">
        <v>0.003</v>
      </c>
      <c r="H18" s="144"/>
      <c r="L18" s="85"/>
    </row>
    <row r="19" spans="1:11" ht="15" customHeight="1">
      <c r="A19" s="97"/>
      <c r="B19" s="526" t="s">
        <v>179</v>
      </c>
      <c r="C19" s="527"/>
      <c r="D19" s="527"/>
      <c r="E19" s="527"/>
      <c r="F19" s="528"/>
      <c r="G19" s="150">
        <v>0.32</v>
      </c>
      <c r="H19" s="149">
        <f>G18*G19</f>
        <v>0.00096</v>
      </c>
      <c r="I19" s="521"/>
      <c r="J19" s="420"/>
      <c r="K19" s="420"/>
    </row>
    <row r="20" spans="1:11" ht="15" customHeight="1">
      <c r="A20" s="97">
        <v>17</v>
      </c>
      <c r="B20" s="504" t="s">
        <v>14</v>
      </c>
      <c r="C20" s="504"/>
      <c r="D20" s="504"/>
      <c r="E20" s="504"/>
      <c r="F20" s="504"/>
      <c r="G20" s="7"/>
      <c r="H20" s="144">
        <f>H17+H19</f>
        <v>0.3807933</v>
      </c>
      <c r="I20" s="521"/>
      <c r="J20" s="420"/>
      <c r="K20" s="420"/>
    </row>
    <row r="21" spans="1:12" ht="15" customHeight="1">
      <c r="A21" s="97">
        <v>18</v>
      </c>
      <c r="B21" s="500" t="s">
        <v>18</v>
      </c>
      <c r="C21" s="500"/>
      <c r="D21" s="500"/>
      <c r="E21" s="500"/>
      <c r="F21" s="500"/>
      <c r="G21" s="5">
        <v>25</v>
      </c>
      <c r="H21" s="86"/>
      <c r="I21" s="521"/>
      <c r="J21" s="420"/>
      <c r="K21" s="420"/>
      <c r="L21" s="95"/>
    </row>
    <row r="22" spans="1:12" ht="15" customHeight="1">
      <c r="A22" s="97">
        <v>19</v>
      </c>
      <c r="B22" s="500" t="s">
        <v>19</v>
      </c>
      <c r="C22" s="500"/>
      <c r="D22" s="500"/>
      <c r="E22" s="500"/>
      <c r="F22" s="500"/>
      <c r="G22" s="5"/>
      <c r="H22" s="144">
        <f>H20*G21%</f>
        <v>0.095198325</v>
      </c>
      <c r="I22" s="521"/>
      <c r="J22" s="420"/>
      <c r="K22" s="420"/>
      <c r="L22" s="95"/>
    </row>
    <row r="23" spans="1:11" ht="15" customHeight="1">
      <c r="A23" s="97">
        <v>20</v>
      </c>
      <c r="B23" s="504" t="s">
        <v>20</v>
      </c>
      <c r="C23" s="504"/>
      <c r="D23" s="504"/>
      <c r="E23" s="504"/>
      <c r="F23" s="504"/>
      <c r="G23" s="7"/>
      <c r="H23" s="144">
        <f>H20+H22</f>
        <v>0.47599162500000003</v>
      </c>
      <c r="I23" s="521"/>
      <c r="J23" s="420"/>
      <c r="K23" s="420"/>
    </row>
    <row r="24" spans="1:8" ht="15" customHeight="1">
      <c r="A24" s="97">
        <v>21</v>
      </c>
      <c r="B24" s="500" t="s">
        <v>16</v>
      </c>
      <c r="C24" s="500"/>
      <c r="D24" s="500"/>
      <c r="E24" s="500"/>
      <c r="F24" s="500"/>
      <c r="G24" s="5">
        <v>0</v>
      </c>
      <c r="H24" s="86"/>
    </row>
    <row r="25" spans="1:12" ht="15" customHeight="1">
      <c r="A25" s="97">
        <v>22</v>
      </c>
      <c r="B25" s="500" t="s">
        <v>17</v>
      </c>
      <c r="C25" s="500"/>
      <c r="D25" s="500"/>
      <c r="E25" s="500"/>
      <c r="F25" s="500"/>
      <c r="G25" s="5"/>
      <c r="H25" s="86">
        <f>H23*G24%</f>
        <v>0</v>
      </c>
      <c r="L25" s="85"/>
    </row>
    <row r="26" spans="1:10" ht="17.25" customHeight="1">
      <c r="A26" s="97">
        <v>24</v>
      </c>
      <c r="B26" s="523" t="s">
        <v>199</v>
      </c>
      <c r="C26" s="524"/>
      <c r="D26" s="524"/>
      <c r="E26" s="524"/>
      <c r="F26" s="525"/>
      <c r="G26" s="7"/>
      <c r="H26" s="148">
        <f>H23</f>
        <v>0.47599162500000003</v>
      </c>
      <c r="I26" s="23"/>
      <c r="J26" s="140">
        <v>0.8</v>
      </c>
    </row>
    <row r="27" spans="1:9" ht="15" customHeight="1">
      <c r="A27" s="8"/>
      <c r="B27" s="41"/>
      <c r="C27" s="41"/>
      <c r="D27" s="41"/>
      <c r="F27" s="41"/>
      <c r="G27" s="9"/>
      <c r="H27" s="9"/>
      <c r="I27" s="23"/>
    </row>
    <row r="28" spans="1:9" ht="15" customHeight="1">
      <c r="A28" s="406" t="s">
        <v>204</v>
      </c>
      <c r="B28" s="406"/>
      <c r="C28" s="406"/>
      <c r="D28" s="102"/>
      <c r="F28" s="102"/>
      <c r="G28" s="9"/>
      <c r="H28" s="9"/>
      <c r="I28" s="23"/>
    </row>
    <row r="29" spans="1:9" ht="28.5" customHeight="1">
      <c r="A29" s="533" t="s">
        <v>196</v>
      </c>
      <c r="B29" s="534"/>
      <c r="C29" s="534"/>
      <c r="D29" s="41"/>
      <c r="F29" s="41"/>
      <c r="G29" s="9"/>
      <c r="H29" s="9"/>
      <c r="I29" s="23"/>
    </row>
    <row r="30" spans="1:3" ht="15">
      <c r="A30" s="522" t="s">
        <v>172</v>
      </c>
      <c r="B30" s="522"/>
      <c r="C30" s="522"/>
    </row>
    <row r="31" spans="1:6" ht="15">
      <c r="A31" s="522" t="s">
        <v>173</v>
      </c>
      <c r="B31" s="522"/>
      <c r="C31" s="522"/>
      <c r="D31" s="3" t="s">
        <v>177</v>
      </c>
      <c r="E31" s="98"/>
      <c r="F31" s="98"/>
    </row>
    <row r="32" spans="1:6" ht="15">
      <c r="A32" s="522" t="s">
        <v>174</v>
      </c>
      <c r="B32" s="522"/>
      <c r="C32" s="522"/>
      <c r="D32" s="95">
        <v>74</v>
      </c>
      <c r="E32" s="98"/>
      <c r="F32" s="98"/>
    </row>
    <row r="33" spans="1:6" ht="15">
      <c r="A33" s="522" t="s">
        <v>175</v>
      </c>
      <c r="B33" s="522"/>
      <c r="C33" s="522"/>
      <c r="D33" s="95">
        <v>10</v>
      </c>
      <c r="E33" s="98"/>
      <c r="F33" s="98"/>
    </row>
    <row r="34" spans="1:6" ht="27" customHeight="1">
      <c r="A34" s="532" t="s">
        <v>192</v>
      </c>
      <c r="B34" s="532"/>
      <c r="C34" s="532"/>
      <c r="D34" s="3" t="s">
        <v>178</v>
      </c>
      <c r="E34" s="98"/>
      <c r="F34" s="98"/>
    </row>
    <row r="35" spans="5:6" ht="15">
      <c r="E35" s="98"/>
      <c r="F35" s="98"/>
    </row>
    <row r="36" spans="1:8" ht="35.25" customHeight="1">
      <c r="A36" s="100" t="s">
        <v>176</v>
      </c>
      <c r="B36" s="100"/>
      <c r="C36" s="100"/>
      <c r="D36" s="104">
        <v>4.69</v>
      </c>
      <c r="E36" s="105" t="s">
        <v>198</v>
      </c>
      <c r="F36" s="537" t="s">
        <v>202</v>
      </c>
      <c r="G36" s="538"/>
      <c r="H36" s="538"/>
    </row>
    <row r="37" spans="1:7" ht="30.75" customHeight="1">
      <c r="A37" s="100" t="s">
        <v>197</v>
      </c>
      <c r="B37" s="100"/>
      <c r="C37" s="100"/>
      <c r="D37" s="104">
        <v>0.003</v>
      </c>
      <c r="E37" s="105" t="s">
        <v>198</v>
      </c>
      <c r="F37" s="535" t="s">
        <v>203</v>
      </c>
      <c r="G37" s="536"/>
    </row>
    <row r="38" spans="5:6" ht="15">
      <c r="E38" s="98"/>
      <c r="F38" s="98"/>
    </row>
    <row r="39" spans="1:8" ht="15">
      <c r="A39" s="20" t="s">
        <v>4</v>
      </c>
      <c r="B39" s="20"/>
      <c r="C39" s="20"/>
      <c r="D39" s="20"/>
      <c r="E39" s="520"/>
      <c r="F39" s="520"/>
      <c r="G39" s="409" t="s">
        <v>5</v>
      </c>
      <c r="H39" s="409"/>
    </row>
    <row r="40" spans="5:6" ht="15">
      <c r="E40" s="98"/>
      <c r="F40" s="98"/>
    </row>
    <row r="41" spans="5:6" ht="15">
      <c r="E41" s="98"/>
      <c r="F41" s="98"/>
    </row>
    <row r="42" spans="5:6" ht="15">
      <c r="E42" s="98"/>
      <c r="F42" s="98"/>
    </row>
    <row r="43" spans="5:6" ht="15">
      <c r="E43" s="98"/>
      <c r="F43" s="98"/>
    </row>
    <row r="44" spans="5:6" ht="15">
      <c r="E44" s="98"/>
      <c r="F44" s="98"/>
    </row>
  </sheetData>
  <sheetProtection/>
  <mergeCells count="41">
    <mergeCell ref="B10:F10"/>
    <mergeCell ref="G1:H1"/>
    <mergeCell ref="G2:H2"/>
    <mergeCell ref="G3:H3"/>
    <mergeCell ref="A6:H6"/>
    <mergeCell ref="A7:H7"/>
    <mergeCell ref="A8:H8"/>
    <mergeCell ref="B11:F11"/>
    <mergeCell ref="I11:K11"/>
    <mergeCell ref="A32:C32"/>
    <mergeCell ref="A33:C33"/>
    <mergeCell ref="A34:C34"/>
    <mergeCell ref="E39:F39"/>
    <mergeCell ref="G39:H39"/>
    <mergeCell ref="A29:C29"/>
    <mergeCell ref="F37:G37"/>
    <mergeCell ref="F36:H36"/>
    <mergeCell ref="B15:F15"/>
    <mergeCell ref="I15:K15"/>
    <mergeCell ref="B16:F16"/>
    <mergeCell ref="B17:F17"/>
    <mergeCell ref="B18:F18"/>
    <mergeCell ref="B19:F19"/>
    <mergeCell ref="I19:K19"/>
    <mergeCell ref="A30:C30"/>
    <mergeCell ref="A31:C31"/>
    <mergeCell ref="B23:F23"/>
    <mergeCell ref="B24:F24"/>
    <mergeCell ref="B25:F25"/>
    <mergeCell ref="B26:F26"/>
    <mergeCell ref="A28:C28"/>
    <mergeCell ref="I21:K21"/>
    <mergeCell ref="I22:K22"/>
    <mergeCell ref="I23:K23"/>
    <mergeCell ref="B12:F12"/>
    <mergeCell ref="B13:F13"/>
    <mergeCell ref="B14:F14"/>
    <mergeCell ref="B20:F20"/>
    <mergeCell ref="I20:K20"/>
    <mergeCell ref="B21:F21"/>
    <mergeCell ref="B22:F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M53"/>
  <sheetViews>
    <sheetView zoomScalePageLayoutView="0" workbookViewId="0" topLeftCell="A29">
      <selection activeCell="A1" sqref="A1:H40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2" width="9.140625" style="3" customWidth="1"/>
    <col min="13" max="13" width="10.00390625" style="3" customWidth="1"/>
    <col min="14" max="16384" width="9.140625" style="3" customWidth="1"/>
  </cols>
  <sheetData>
    <row r="1" spans="7:8" ht="15"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11" ht="34.5" customHeight="1">
      <c r="A7" s="422" t="s">
        <v>435</v>
      </c>
      <c r="B7" s="422"/>
      <c r="C7" s="422"/>
      <c r="D7" s="422"/>
      <c r="E7" s="422"/>
      <c r="F7" s="422"/>
      <c r="G7" s="422"/>
      <c r="H7" s="422"/>
      <c r="J7" s="191" t="s">
        <v>308</v>
      </c>
      <c r="K7" s="191"/>
    </row>
    <row r="8" spans="1:8" ht="15" customHeight="1">
      <c r="A8" s="421"/>
      <c r="B8" s="421"/>
      <c r="C8" s="421"/>
      <c r="D8" s="421"/>
      <c r="E8" s="421"/>
      <c r="F8" s="421"/>
      <c r="G8" s="421"/>
      <c r="H8" s="421"/>
    </row>
    <row r="9" ht="9.75" customHeight="1"/>
    <row r="10" spans="1:8" ht="24" customHeight="1">
      <c r="A10" s="217" t="s">
        <v>1</v>
      </c>
      <c r="B10" s="423" t="s">
        <v>2</v>
      </c>
      <c r="C10" s="423"/>
      <c r="D10" s="423"/>
      <c r="E10" s="423"/>
      <c r="F10" s="423"/>
      <c r="G10" s="217"/>
      <c r="H10" s="218" t="s">
        <v>3</v>
      </c>
    </row>
    <row r="11" spans="1:13" ht="27.75" customHeight="1">
      <c r="A11" s="44">
        <v>1</v>
      </c>
      <c r="B11" s="506" t="s">
        <v>282</v>
      </c>
      <c r="C11" s="507"/>
      <c r="D11" s="507"/>
      <c r="E11" s="507"/>
      <c r="F11" s="508"/>
      <c r="G11" s="92">
        <f>336.72</f>
        <v>336.72</v>
      </c>
      <c r="H11" s="5"/>
      <c r="J11" s="23" t="s">
        <v>306</v>
      </c>
      <c r="L11" s="36"/>
      <c r="M11" s="3" t="s">
        <v>496</v>
      </c>
    </row>
    <row r="12" spans="1:13" ht="30" customHeight="1">
      <c r="A12" s="44">
        <v>2</v>
      </c>
      <c r="B12" s="505" t="s">
        <v>12</v>
      </c>
      <c r="C12" s="505"/>
      <c r="D12" s="505"/>
      <c r="E12" s="505"/>
      <c r="F12" s="505"/>
      <c r="G12" s="216">
        <v>167.33</v>
      </c>
      <c r="H12" s="5"/>
      <c r="J12" s="375"/>
      <c r="K12" s="375"/>
      <c r="L12" s="375"/>
      <c r="M12" s="375"/>
    </row>
    <row r="13" spans="1:8" ht="20.25" customHeight="1">
      <c r="A13" s="88">
        <v>3</v>
      </c>
      <c r="B13" s="500" t="s">
        <v>309</v>
      </c>
      <c r="C13" s="500"/>
      <c r="D13" s="500"/>
      <c r="E13" s="500"/>
      <c r="F13" s="500"/>
      <c r="G13" s="5"/>
      <c r="H13" s="86">
        <f>G11/G12*0.5</f>
        <v>1.0061555011055998</v>
      </c>
    </row>
    <row r="14" spans="1:8" ht="19.5" customHeight="1">
      <c r="A14" s="88">
        <v>4</v>
      </c>
      <c r="B14" s="500" t="s">
        <v>9</v>
      </c>
      <c r="C14" s="500"/>
      <c r="D14" s="500"/>
      <c r="E14" s="500"/>
      <c r="F14" s="500"/>
      <c r="G14" s="13">
        <v>34.07</v>
      </c>
      <c r="H14" s="86">
        <f>H13*G14%</f>
        <v>0.34279717922667785</v>
      </c>
    </row>
    <row r="15" spans="1:8" ht="18.75" customHeight="1">
      <c r="A15" s="88">
        <v>5</v>
      </c>
      <c r="B15" s="504" t="s">
        <v>10</v>
      </c>
      <c r="C15" s="504"/>
      <c r="D15" s="504"/>
      <c r="E15" s="504"/>
      <c r="F15" s="504"/>
      <c r="G15" s="7"/>
      <c r="H15" s="142">
        <f>H13+H14</f>
        <v>1.3489526803322778</v>
      </c>
    </row>
    <row r="16" spans="1:8" ht="15" customHeight="1" hidden="1">
      <c r="A16" s="88"/>
      <c r="B16" s="504"/>
      <c r="C16" s="504"/>
      <c r="D16" s="504"/>
      <c r="E16" s="504"/>
      <c r="F16" s="504"/>
      <c r="G16" s="12"/>
      <c r="H16" s="86"/>
    </row>
    <row r="17" spans="1:8" ht="30" customHeight="1" hidden="1">
      <c r="A17" s="44"/>
      <c r="B17" s="505"/>
      <c r="C17" s="505"/>
      <c r="D17" s="505"/>
      <c r="E17" s="505"/>
      <c r="F17" s="505"/>
      <c r="G17" s="14"/>
      <c r="H17" s="86"/>
    </row>
    <row r="18" spans="1:8" ht="18.75" customHeight="1" hidden="1">
      <c r="A18" s="44">
        <v>8</v>
      </c>
      <c r="B18" s="501" t="s">
        <v>183</v>
      </c>
      <c r="C18" s="502"/>
      <c r="D18" s="502"/>
      <c r="E18" s="502"/>
      <c r="F18" s="503"/>
      <c r="G18" s="92"/>
      <c r="H18" s="86"/>
    </row>
    <row r="19" spans="1:8" ht="18.75" customHeight="1" hidden="1">
      <c r="A19" s="44"/>
      <c r="B19" s="501" t="s">
        <v>184</v>
      </c>
      <c r="C19" s="502"/>
      <c r="D19" s="502"/>
      <c r="E19" s="502"/>
      <c r="F19" s="503"/>
      <c r="G19" s="92"/>
      <c r="H19" s="86"/>
    </row>
    <row r="20" spans="1:8" ht="18.75" customHeight="1" hidden="1">
      <c r="A20" s="44"/>
      <c r="B20" s="501" t="s">
        <v>186</v>
      </c>
      <c r="C20" s="502"/>
      <c r="D20" s="502"/>
      <c r="E20" s="502"/>
      <c r="F20" s="503"/>
      <c r="G20" s="92"/>
      <c r="H20" s="86"/>
    </row>
    <row r="21" spans="1:8" ht="18.75" customHeight="1" hidden="1">
      <c r="A21" s="44"/>
      <c r="B21" s="501" t="s">
        <v>185</v>
      </c>
      <c r="C21" s="502"/>
      <c r="D21" s="502"/>
      <c r="E21" s="502"/>
      <c r="F21" s="503"/>
      <c r="G21" s="152"/>
      <c r="H21" s="86"/>
    </row>
    <row r="22" spans="1:8" ht="18.75" customHeight="1" hidden="1">
      <c r="A22" s="44"/>
      <c r="B22" s="501" t="s">
        <v>221</v>
      </c>
      <c r="C22" s="502"/>
      <c r="D22" s="502"/>
      <c r="E22" s="502"/>
      <c r="F22" s="503"/>
      <c r="G22" s="43"/>
      <c r="H22" s="144">
        <f>G21*0.33</f>
        <v>0</v>
      </c>
    </row>
    <row r="23" spans="1:8" ht="25.5" customHeight="1">
      <c r="A23" s="44">
        <v>6</v>
      </c>
      <c r="B23" s="400" t="s">
        <v>478</v>
      </c>
      <c r="C23" s="401"/>
      <c r="D23" s="401"/>
      <c r="E23" s="401"/>
      <c r="F23" s="402"/>
      <c r="G23" s="216"/>
      <c r="H23" s="13">
        <v>32.34</v>
      </c>
    </row>
    <row r="24" spans="1:8" ht="34.5" customHeight="1" hidden="1">
      <c r="A24" s="44"/>
      <c r="B24" s="400"/>
      <c r="C24" s="401"/>
      <c r="D24" s="401"/>
      <c r="E24" s="401"/>
      <c r="F24" s="402"/>
      <c r="G24" s="216"/>
      <c r="H24" s="13"/>
    </row>
    <row r="25" spans="1:8" ht="33" customHeight="1" hidden="1">
      <c r="A25" s="44"/>
      <c r="B25" s="400"/>
      <c r="C25" s="401"/>
      <c r="D25" s="401"/>
      <c r="E25" s="401"/>
      <c r="F25" s="402"/>
      <c r="G25" s="216"/>
      <c r="H25" s="13"/>
    </row>
    <row r="26" spans="1:8" ht="33" customHeight="1" hidden="1">
      <c r="A26" s="44"/>
      <c r="B26" s="400"/>
      <c r="C26" s="401"/>
      <c r="D26" s="401"/>
      <c r="E26" s="401"/>
      <c r="F26" s="402"/>
      <c r="G26" s="216"/>
      <c r="H26" s="216"/>
    </row>
    <row r="27" spans="1:8" ht="30.75" customHeight="1">
      <c r="A27" s="44">
        <v>7</v>
      </c>
      <c r="B27" s="400" t="s">
        <v>482</v>
      </c>
      <c r="C27" s="401"/>
      <c r="D27" s="401"/>
      <c r="E27" s="401"/>
      <c r="F27" s="402"/>
      <c r="G27" s="302"/>
      <c r="H27" s="144">
        <f>H23/G12*0.5</f>
        <v>0.09663539114324987</v>
      </c>
    </row>
    <row r="28" spans="1:8" ht="18.75" customHeight="1">
      <c r="A28" s="44">
        <v>8</v>
      </c>
      <c r="B28" s="388" t="s">
        <v>429</v>
      </c>
      <c r="C28" s="389"/>
      <c r="D28" s="389"/>
      <c r="E28" s="389"/>
      <c r="F28" s="390"/>
      <c r="G28" s="302"/>
      <c r="H28" s="144">
        <f>H15+H27</f>
        <v>1.4455880714755276</v>
      </c>
    </row>
    <row r="29" spans="1:8" ht="18.75" customHeight="1">
      <c r="A29" s="44">
        <v>9</v>
      </c>
      <c r="B29" s="424" t="s">
        <v>434</v>
      </c>
      <c r="C29" s="404"/>
      <c r="D29" s="404"/>
      <c r="E29" s="404"/>
      <c r="F29" s="405"/>
      <c r="G29" s="303">
        <v>6.3</v>
      </c>
      <c r="H29" s="86">
        <f>H28*G29%</f>
        <v>0.09107204850295823</v>
      </c>
    </row>
    <row r="30" spans="1:8" ht="19.5" customHeight="1">
      <c r="A30" s="88">
        <v>10</v>
      </c>
      <c r="B30" s="407" t="s">
        <v>14</v>
      </c>
      <c r="C30" s="407"/>
      <c r="D30" s="407"/>
      <c r="E30" s="407"/>
      <c r="F30" s="407"/>
      <c r="G30" s="7"/>
      <c r="H30" s="144">
        <f>H28+H29</f>
        <v>1.5366601199784857</v>
      </c>
    </row>
    <row r="31" spans="1:8" ht="18.75" customHeight="1">
      <c r="A31" s="88">
        <v>11</v>
      </c>
      <c r="B31" s="410" t="s">
        <v>18</v>
      </c>
      <c r="C31" s="410"/>
      <c r="D31" s="410"/>
      <c r="E31" s="410"/>
      <c r="F31" s="410"/>
      <c r="G31" s="6">
        <v>1</v>
      </c>
      <c r="H31" s="86"/>
    </row>
    <row r="32" spans="1:8" ht="16.5" customHeight="1">
      <c r="A32" s="88">
        <v>12</v>
      </c>
      <c r="B32" s="410" t="s">
        <v>19</v>
      </c>
      <c r="C32" s="410"/>
      <c r="D32" s="410"/>
      <c r="E32" s="410"/>
      <c r="F32" s="410"/>
      <c r="G32" s="5"/>
      <c r="H32" s="86">
        <f>H30*G31%</f>
        <v>0.015366601199784858</v>
      </c>
    </row>
    <row r="33" spans="1:8" ht="18.75" customHeight="1">
      <c r="A33" s="88">
        <v>13</v>
      </c>
      <c r="B33" s="407" t="s">
        <v>20</v>
      </c>
      <c r="C33" s="407"/>
      <c r="D33" s="407"/>
      <c r="E33" s="407"/>
      <c r="F33" s="407"/>
      <c r="G33" s="7"/>
      <c r="H33" s="144">
        <f>H30+H32</f>
        <v>1.5520267211782706</v>
      </c>
    </row>
    <row r="34" spans="1:8" ht="18.75" customHeight="1">
      <c r="A34" s="88">
        <v>14</v>
      </c>
      <c r="B34" s="410" t="s">
        <v>16</v>
      </c>
      <c r="C34" s="410"/>
      <c r="D34" s="410"/>
      <c r="E34" s="410"/>
      <c r="F34" s="410"/>
      <c r="G34" s="5">
        <v>0</v>
      </c>
      <c r="H34" s="86"/>
    </row>
    <row r="35" spans="1:9" ht="19.5" customHeight="1">
      <c r="A35" s="88">
        <v>15</v>
      </c>
      <c r="B35" s="410" t="s">
        <v>17</v>
      </c>
      <c r="C35" s="410"/>
      <c r="D35" s="410"/>
      <c r="E35" s="410"/>
      <c r="F35" s="410"/>
      <c r="G35" s="5"/>
      <c r="H35" s="86">
        <f>H33*G34%</f>
        <v>0</v>
      </c>
      <c r="I35" s="23"/>
    </row>
    <row r="36" spans="1:10" ht="18.75" customHeight="1">
      <c r="A36" s="88">
        <v>16</v>
      </c>
      <c r="B36" s="397" t="s">
        <v>337</v>
      </c>
      <c r="C36" s="398"/>
      <c r="D36" s="398"/>
      <c r="E36" s="398"/>
      <c r="F36" s="399"/>
      <c r="G36" s="5"/>
      <c r="H36" s="151">
        <f>H33</f>
        <v>1.5520267211782706</v>
      </c>
      <c r="I36" s="23"/>
      <c r="J36" s="3">
        <v>1.45</v>
      </c>
    </row>
    <row r="37" spans="1:9" ht="29.25" customHeight="1">
      <c r="A37" s="8"/>
      <c r="B37" s="41"/>
      <c r="C37" s="41"/>
      <c r="D37" s="41"/>
      <c r="F37" s="41"/>
      <c r="G37" s="9"/>
      <c r="H37" s="9"/>
      <c r="I37" s="23"/>
    </row>
    <row r="39" spans="1:8" ht="15">
      <c r="A39" s="3" t="s">
        <v>4</v>
      </c>
      <c r="E39" s="406"/>
      <c r="F39" s="406"/>
      <c r="G39" s="409" t="s">
        <v>5</v>
      </c>
      <c r="H39" s="409"/>
    </row>
    <row r="40" spans="5:6" ht="15">
      <c r="E40" s="89"/>
      <c r="F40" s="89"/>
    </row>
    <row r="41" spans="5:6" ht="15">
      <c r="E41" s="89"/>
      <c r="F41" s="89"/>
    </row>
    <row r="42" spans="5:6" ht="15">
      <c r="E42" s="89"/>
      <c r="F42" s="89"/>
    </row>
    <row r="43" spans="5:6" ht="15">
      <c r="E43" s="89"/>
      <c r="F43" s="89"/>
    </row>
    <row r="44" spans="5:6" ht="15">
      <c r="E44" s="89"/>
      <c r="F44" s="89"/>
    </row>
    <row r="45" spans="5:6" ht="15">
      <c r="E45" s="89"/>
      <c r="F45" s="89"/>
    </row>
    <row r="46" spans="5:6" ht="15">
      <c r="E46" s="89"/>
      <c r="F46" s="89"/>
    </row>
    <row r="47" spans="5:6" ht="15">
      <c r="E47" s="89"/>
      <c r="F47" s="89"/>
    </row>
    <row r="48" spans="5:6" ht="15">
      <c r="E48" s="89"/>
      <c r="F48" s="89"/>
    </row>
    <row r="49" spans="5:6" ht="15">
      <c r="E49" s="89"/>
      <c r="F49" s="89"/>
    </row>
    <row r="50" spans="5:6" ht="15">
      <c r="E50" s="89"/>
      <c r="F50" s="89"/>
    </row>
    <row r="51" spans="5:6" ht="15">
      <c r="E51" s="89"/>
      <c r="F51" s="89"/>
    </row>
    <row r="52" spans="5:6" ht="15">
      <c r="E52" s="89"/>
      <c r="F52" s="89"/>
    </row>
    <row r="53" spans="5:6" ht="15">
      <c r="E53" s="89"/>
      <c r="F53" s="89"/>
    </row>
  </sheetData>
  <sheetProtection/>
  <mergeCells count="36">
    <mergeCell ref="J12:M12"/>
    <mergeCell ref="G39:H39"/>
    <mergeCell ref="B19:F19"/>
    <mergeCell ref="B20:F20"/>
    <mergeCell ref="B21:F21"/>
    <mergeCell ref="B22:F22"/>
    <mergeCell ref="B33:F33"/>
    <mergeCell ref="B34:F34"/>
    <mergeCell ref="B35:F35"/>
    <mergeCell ref="B36:F36"/>
    <mergeCell ref="E39:F39"/>
    <mergeCell ref="B16:F16"/>
    <mergeCell ref="B17:F17"/>
    <mergeCell ref="B18:F18"/>
    <mergeCell ref="B30:F30"/>
    <mergeCell ref="B31:F31"/>
    <mergeCell ref="B32:F32"/>
    <mergeCell ref="B23:F23"/>
    <mergeCell ref="B24:F24"/>
    <mergeCell ref="B25:F25"/>
    <mergeCell ref="B10:F10"/>
    <mergeCell ref="B11:F11"/>
    <mergeCell ref="B12:F12"/>
    <mergeCell ref="B13:F13"/>
    <mergeCell ref="B14:F14"/>
    <mergeCell ref="B15:F15"/>
    <mergeCell ref="B26:F26"/>
    <mergeCell ref="B27:F27"/>
    <mergeCell ref="B28:F28"/>
    <mergeCell ref="B29:F29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L41"/>
  <sheetViews>
    <sheetView zoomScalePageLayoutView="0" workbookViewId="0" topLeftCell="A18">
      <selection activeCell="A1" sqref="A1:H29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8" ht="27.75" customHeight="1">
      <c r="A7" s="422" t="s">
        <v>166</v>
      </c>
      <c r="B7" s="422"/>
      <c r="C7" s="422"/>
      <c r="D7" s="422"/>
      <c r="E7" s="422"/>
      <c r="F7" s="422"/>
      <c r="G7" s="422"/>
      <c r="H7" s="422"/>
    </row>
    <row r="8" spans="1:8" ht="15" customHeight="1">
      <c r="A8" s="421"/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77" t="s">
        <v>3</v>
      </c>
    </row>
    <row r="11" spans="1:12" ht="27.75" customHeight="1">
      <c r="A11" s="44">
        <v>1</v>
      </c>
      <c r="B11" s="506" t="s">
        <v>279</v>
      </c>
      <c r="C11" s="507"/>
      <c r="D11" s="507"/>
      <c r="E11" s="507"/>
      <c r="F11" s="508"/>
      <c r="G11" s="92">
        <v>554.93</v>
      </c>
      <c r="H11" s="5"/>
      <c r="J11" s="23">
        <v>1.35</v>
      </c>
      <c r="L11" s="36"/>
    </row>
    <row r="12" spans="1:8" ht="30" customHeight="1">
      <c r="A12" s="44">
        <v>2</v>
      </c>
      <c r="B12" s="505" t="s">
        <v>12</v>
      </c>
      <c r="C12" s="505"/>
      <c r="D12" s="505"/>
      <c r="E12" s="505"/>
      <c r="F12" s="505"/>
      <c r="G12" s="216">
        <v>167.33</v>
      </c>
      <c r="H12" s="5"/>
    </row>
    <row r="13" spans="1:8" ht="15" customHeight="1">
      <c r="A13" s="76">
        <v>3</v>
      </c>
      <c r="B13" s="500" t="s">
        <v>87</v>
      </c>
      <c r="C13" s="500"/>
      <c r="D13" s="500"/>
      <c r="E13" s="500"/>
      <c r="F13" s="500"/>
      <c r="G13" s="5"/>
      <c r="H13" s="86">
        <f>G11/G12*0.28</f>
        <v>0.9285866252315782</v>
      </c>
    </row>
    <row r="14" spans="1:8" ht="15" customHeight="1">
      <c r="A14" s="76">
        <v>4</v>
      </c>
      <c r="B14" s="500" t="s">
        <v>9</v>
      </c>
      <c r="C14" s="500"/>
      <c r="D14" s="500"/>
      <c r="E14" s="500"/>
      <c r="F14" s="500"/>
      <c r="G14" s="6">
        <v>34.7</v>
      </c>
      <c r="H14" s="86">
        <f>H13*G14%</f>
        <v>0.32221955895535764</v>
      </c>
    </row>
    <row r="15" spans="1:8" ht="15" customHeight="1">
      <c r="A15" s="76">
        <v>5</v>
      </c>
      <c r="B15" s="504" t="s">
        <v>10</v>
      </c>
      <c r="C15" s="504"/>
      <c r="D15" s="504"/>
      <c r="E15" s="504"/>
      <c r="F15" s="504"/>
      <c r="G15" s="7"/>
      <c r="H15" s="142">
        <f>H13+H14</f>
        <v>1.2508061841869358</v>
      </c>
    </row>
    <row r="16" spans="1:8" ht="15" customHeight="1">
      <c r="A16" s="76">
        <v>6</v>
      </c>
      <c r="B16" s="504" t="s">
        <v>11</v>
      </c>
      <c r="C16" s="504"/>
      <c r="D16" s="504"/>
      <c r="E16" s="504"/>
      <c r="F16" s="504"/>
      <c r="G16" s="12">
        <v>1</v>
      </c>
      <c r="H16" s="86"/>
    </row>
    <row r="17" spans="1:8" ht="45" customHeight="1">
      <c r="A17" s="44">
        <v>7</v>
      </c>
      <c r="B17" s="505" t="s">
        <v>165</v>
      </c>
      <c r="C17" s="505"/>
      <c r="D17" s="505"/>
      <c r="E17" s="505"/>
      <c r="F17" s="505"/>
      <c r="G17" s="14"/>
      <c r="H17" s="86"/>
    </row>
    <row r="18" spans="1:8" ht="15" customHeight="1">
      <c r="A18" s="76">
        <v>13</v>
      </c>
      <c r="B18" s="504" t="s">
        <v>14</v>
      </c>
      <c r="C18" s="504"/>
      <c r="D18" s="504"/>
      <c r="E18" s="504"/>
      <c r="F18" s="504"/>
      <c r="G18" s="7"/>
      <c r="H18" s="144">
        <f>SUM(H15:H17)</f>
        <v>1.2508061841869358</v>
      </c>
    </row>
    <row r="19" spans="1:8" ht="15" customHeight="1">
      <c r="A19" s="76">
        <v>14</v>
      </c>
      <c r="B19" s="500" t="s">
        <v>18</v>
      </c>
      <c r="C19" s="500"/>
      <c r="D19" s="500"/>
      <c r="E19" s="500"/>
      <c r="F19" s="500"/>
      <c r="G19" s="5">
        <v>25</v>
      </c>
      <c r="H19" s="86"/>
    </row>
    <row r="20" spans="1:8" ht="15" customHeight="1">
      <c r="A20" s="76">
        <v>15</v>
      </c>
      <c r="B20" s="500" t="s">
        <v>19</v>
      </c>
      <c r="C20" s="500"/>
      <c r="D20" s="500"/>
      <c r="E20" s="500"/>
      <c r="F20" s="500"/>
      <c r="G20" s="5"/>
      <c r="H20" s="86">
        <f>H18*G19%</f>
        <v>0.31270154604673395</v>
      </c>
    </row>
    <row r="21" spans="1:8" ht="15" customHeight="1">
      <c r="A21" s="76">
        <v>16</v>
      </c>
      <c r="B21" s="504" t="s">
        <v>20</v>
      </c>
      <c r="C21" s="504"/>
      <c r="D21" s="504"/>
      <c r="E21" s="504"/>
      <c r="F21" s="504"/>
      <c r="G21" s="7"/>
      <c r="H21" s="144">
        <f>H18+H20</f>
        <v>1.5635077302336697</v>
      </c>
    </row>
    <row r="22" spans="1:8" ht="15" customHeight="1">
      <c r="A22" s="76">
        <v>17</v>
      </c>
      <c r="B22" s="500" t="s">
        <v>16</v>
      </c>
      <c r="C22" s="500"/>
      <c r="D22" s="500"/>
      <c r="E22" s="500"/>
      <c r="F22" s="500"/>
      <c r="G22" s="5">
        <v>0</v>
      </c>
      <c r="H22" s="86"/>
    </row>
    <row r="23" spans="1:9" ht="15" customHeight="1">
      <c r="A23" s="76">
        <v>18</v>
      </c>
      <c r="B23" s="500" t="s">
        <v>17</v>
      </c>
      <c r="C23" s="500"/>
      <c r="D23" s="500"/>
      <c r="E23" s="500"/>
      <c r="F23" s="500"/>
      <c r="G23" s="5"/>
      <c r="H23" s="86">
        <f>H21*G22%</f>
        <v>0</v>
      </c>
      <c r="I23" s="23"/>
    </row>
    <row r="24" spans="1:9" ht="18" customHeight="1">
      <c r="A24" s="76">
        <v>19</v>
      </c>
      <c r="B24" s="501" t="s">
        <v>101</v>
      </c>
      <c r="C24" s="502"/>
      <c r="D24" s="502"/>
      <c r="E24" s="502"/>
      <c r="F24" s="503"/>
      <c r="G24" s="5"/>
      <c r="H24" s="151">
        <f>H21+H23</f>
        <v>1.5635077302336697</v>
      </c>
      <c r="I24" s="23"/>
    </row>
    <row r="25" spans="1:9" ht="29.25" customHeight="1">
      <c r="A25" s="8"/>
      <c r="B25" s="41"/>
      <c r="C25" s="41"/>
      <c r="D25" s="41"/>
      <c r="F25" s="41"/>
      <c r="G25" s="9"/>
      <c r="H25" s="9"/>
      <c r="I25" s="23"/>
    </row>
    <row r="27" spans="1:8" ht="15">
      <c r="A27" s="3" t="s">
        <v>4</v>
      </c>
      <c r="E27" s="520"/>
      <c r="F27" s="520"/>
      <c r="G27" s="409" t="s">
        <v>5</v>
      </c>
      <c r="H27" s="409"/>
    </row>
    <row r="28" spans="5:6" ht="15">
      <c r="E28" s="75"/>
      <c r="F28" s="75"/>
    </row>
    <row r="29" spans="5:6" ht="15">
      <c r="E29" s="75"/>
      <c r="F29" s="75"/>
    </row>
    <row r="30" spans="5:6" ht="15">
      <c r="E30" s="75"/>
      <c r="F30" s="75"/>
    </row>
    <row r="31" spans="5:6" ht="15">
      <c r="E31" s="75"/>
      <c r="F31" s="75"/>
    </row>
    <row r="32" spans="5:6" ht="15">
      <c r="E32" s="75"/>
      <c r="F32" s="75"/>
    </row>
    <row r="33" spans="5:6" ht="15">
      <c r="E33" s="75"/>
      <c r="F33" s="75"/>
    </row>
    <row r="34" spans="5:6" ht="15">
      <c r="E34" s="75"/>
      <c r="F34" s="75"/>
    </row>
    <row r="35" spans="5:6" ht="15">
      <c r="E35" s="75"/>
      <c r="F35" s="75"/>
    </row>
    <row r="36" spans="5:6" ht="15">
      <c r="E36" s="75"/>
      <c r="F36" s="75"/>
    </row>
    <row r="37" spans="5:6" ht="15">
      <c r="E37" s="75"/>
      <c r="F37" s="75"/>
    </row>
    <row r="38" spans="5:6" ht="15">
      <c r="E38" s="75"/>
      <c r="F38" s="75"/>
    </row>
    <row r="39" spans="5:6" ht="15">
      <c r="E39" s="75"/>
      <c r="F39" s="75"/>
    </row>
    <row r="40" spans="5:6" ht="15">
      <c r="E40" s="75"/>
      <c r="F40" s="75"/>
    </row>
    <row r="41" spans="5:6" ht="15">
      <c r="E41" s="75"/>
      <c r="F41" s="75"/>
    </row>
  </sheetData>
  <sheetProtection/>
  <mergeCells count="23">
    <mergeCell ref="B15:F15"/>
    <mergeCell ref="G1:H1"/>
    <mergeCell ref="G2:H2"/>
    <mergeCell ref="G3:H3"/>
    <mergeCell ref="A6:H6"/>
    <mergeCell ref="A7:H7"/>
    <mergeCell ref="A8:H8"/>
    <mergeCell ref="B16:F16"/>
    <mergeCell ref="B17:F17"/>
    <mergeCell ref="B18:F18"/>
    <mergeCell ref="B19:F19"/>
    <mergeCell ref="B20:F20"/>
    <mergeCell ref="B10:F10"/>
    <mergeCell ref="B11:F11"/>
    <mergeCell ref="B12:F12"/>
    <mergeCell ref="B13:F13"/>
    <mergeCell ref="B14:F14"/>
    <mergeCell ref="G27:H27"/>
    <mergeCell ref="B21:F21"/>
    <mergeCell ref="B22:F22"/>
    <mergeCell ref="B23:F23"/>
    <mergeCell ref="B24:F24"/>
    <mergeCell ref="E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P60"/>
  <sheetViews>
    <sheetView zoomScalePageLayoutView="0" workbookViewId="0" topLeftCell="A32">
      <selection activeCell="A1" sqref="A1:H46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2" spans="1:8" ht="15">
      <c r="A2" s="3" t="s">
        <v>28</v>
      </c>
      <c r="G2" s="420" t="s">
        <v>0</v>
      </c>
      <c r="H2" s="420"/>
    </row>
    <row r="3" spans="7:8" ht="15">
      <c r="G3" s="420" t="s">
        <v>30</v>
      </c>
      <c r="H3" s="420"/>
    </row>
    <row r="4" spans="3:11" ht="15">
      <c r="C4" s="20"/>
      <c r="D4" s="20"/>
      <c r="E4" s="20"/>
      <c r="F4" s="20"/>
      <c r="G4" s="420" t="s">
        <v>29</v>
      </c>
      <c r="H4" s="420"/>
      <c r="J4" s="191" t="s">
        <v>308</v>
      </c>
      <c r="K4" s="191"/>
    </row>
    <row r="5" spans="5:8" ht="15">
      <c r="E5" s="11"/>
      <c r="F5" s="11"/>
      <c r="G5" s="21"/>
      <c r="H5" s="21">
        <v>43709</v>
      </c>
    </row>
    <row r="6" ht="15">
      <c r="E6" s="11"/>
    </row>
    <row r="7" spans="1:8" ht="15">
      <c r="A7" s="421" t="s">
        <v>32</v>
      </c>
      <c r="B7" s="421"/>
      <c r="C7" s="421"/>
      <c r="D7" s="421"/>
      <c r="E7" s="421"/>
      <c r="F7" s="421"/>
      <c r="G7" s="421"/>
      <c r="H7" s="421"/>
    </row>
    <row r="8" spans="1:8" ht="16.5" customHeight="1">
      <c r="A8" s="422" t="s">
        <v>427</v>
      </c>
      <c r="B8" s="422"/>
      <c r="C8" s="422"/>
      <c r="D8" s="422"/>
      <c r="E8" s="422"/>
      <c r="F8" s="422"/>
      <c r="G8" s="422"/>
      <c r="H8" s="422"/>
    </row>
    <row r="9" spans="1:8" ht="15" customHeight="1">
      <c r="A9" s="421"/>
      <c r="B9" s="421"/>
      <c r="C9" s="421"/>
      <c r="D9" s="421"/>
      <c r="E9" s="421"/>
      <c r="F9" s="421"/>
      <c r="G9" s="421"/>
      <c r="H9" s="421"/>
    </row>
    <row r="11" spans="1:8" ht="15" customHeight="1">
      <c r="A11" s="4" t="s">
        <v>1</v>
      </c>
      <c r="B11" s="504" t="s">
        <v>2</v>
      </c>
      <c r="C11" s="504"/>
      <c r="D11" s="504"/>
      <c r="E11" s="504"/>
      <c r="F11" s="504"/>
      <c r="G11" s="24"/>
      <c r="H11" s="77" t="s">
        <v>3</v>
      </c>
    </row>
    <row r="12" spans="1:12" ht="27.75" customHeight="1">
      <c r="A12" s="44">
        <v>1</v>
      </c>
      <c r="B12" s="424" t="s">
        <v>310</v>
      </c>
      <c r="C12" s="404"/>
      <c r="D12" s="404"/>
      <c r="E12" s="404"/>
      <c r="F12" s="405"/>
      <c r="G12" s="92">
        <v>336.72</v>
      </c>
      <c r="H12" s="5"/>
      <c r="J12" s="174" t="s">
        <v>311</v>
      </c>
      <c r="L12" s="36"/>
    </row>
    <row r="13" spans="1:8" ht="30" customHeight="1">
      <c r="A13" s="44">
        <v>2</v>
      </c>
      <c r="B13" s="408" t="s">
        <v>12</v>
      </c>
      <c r="C13" s="408"/>
      <c r="D13" s="408"/>
      <c r="E13" s="408"/>
      <c r="F13" s="408"/>
      <c r="G13" s="216">
        <v>167.33</v>
      </c>
      <c r="H13" s="5"/>
    </row>
    <row r="14" spans="1:8" ht="15" customHeight="1">
      <c r="A14" s="76">
        <v>3</v>
      </c>
      <c r="B14" s="410" t="s">
        <v>309</v>
      </c>
      <c r="C14" s="410"/>
      <c r="D14" s="410"/>
      <c r="E14" s="410"/>
      <c r="F14" s="410"/>
      <c r="G14" s="5"/>
      <c r="H14" s="86">
        <f>G12/G13*0.5</f>
        <v>1.0061555011055998</v>
      </c>
    </row>
    <row r="15" spans="1:8" ht="15" customHeight="1">
      <c r="A15" s="76">
        <v>4</v>
      </c>
      <c r="B15" s="410" t="s">
        <v>9</v>
      </c>
      <c r="C15" s="410"/>
      <c r="D15" s="410"/>
      <c r="E15" s="410"/>
      <c r="F15" s="410"/>
      <c r="G15" s="13">
        <v>34.07</v>
      </c>
      <c r="H15" s="86">
        <f>H14*G15%</f>
        <v>0.34279717922667785</v>
      </c>
    </row>
    <row r="16" spans="1:8" ht="15" customHeight="1">
      <c r="A16" s="76">
        <v>5</v>
      </c>
      <c r="B16" s="407" t="s">
        <v>10</v>
      </c>
      <c r="C16" s="407"/>
      <c r="D16" s="407"/>
      <c r="E16" s="407"/>
      <c r="F16" s="407"/>
      <c r="G16" s="7"/>
      <c r="H16" s="142">
        <f>H14+H15</f>
        <v>1.3489526803322778</v>
      </c>
    </row>
    <row r="17" spans="1:8" ht="15" customHeight="1">
      <c r="A17" s="76">
        <v>6</v>
      </c>
      <c r="B17" s="407" t="s">
        <v>11</v>
      </c>
      <c r="C17" s="407"/>
      <c r="D17" s="407"/>
      <c r="E17" s="407"/>
      <c r="F17" s="407"/>
      <c r="G17" s="12">
        <v>1</v>
      </c>
      <c r="H17" s="86">
        <v>0</v>
      </c>
    </row>
    <row r="18" spans="1:13" ht="45" customHeight="1">
      <c r="A18" s="44">
        <v>7</v>
      </c>
      <c r="B18" s="408" t="s">
        <v>165</v>
      </c>
      <c r="C18" s="408"/>
      <c r="D18" s="408"/>
      <c r="E18" s="408"/>
      <c r="F18" s="408"/>
      <c r="G18" s="14"/>
      <c r="H18" s="86"/>
      <c r="I18" s="542" t="s">
        <v>187</v>
      </c>
      <c r="J18" s="409"/>
      <c r="K18" s="409"/>
      <c r="L18" s="409"/>
      <c r="M18" s="409"/>
    </row>
    <row r="19" spans="1:16" ht="18.75" customHeight="1">
      <c r="A19" s="44">
        <v>8</v>
      </c>
      <c r="B19" s="388" t="s">
        <v>188</v>
      </c>
      <c r="C19" s="389"/>
      <c r="D19" s="389"/>
      <c r="E19" s="389"/>
      <c r="F19" s="390"/>
      <c r="G19" s="43"/>
      <c r="H19" s="86"/>
      <c r="I19" s="8"/>
      <c r="J19" s="89"/>
      <c r="K19" s="89"/>
      <c r="L19" s="89"/>
      <c r="M19" s="89"/>
      <c r="N19" s="89"/>
      <c r="O19" s="89"/>
      <c r="P19" s="89"/>
    </row>
    <row r="20" spans="1:16" ht="34.5" customHeight="1">
      <c r="A20" s="44">
        <v>9</v>
      </c>
      <c r="B20" s="539" t="s">
        <v>190</v>
      </c>
      <c r="C20" s="540"/>
      <c r="D20" s="540"/>
      <c r="E20" s="540"/>
      <c r="F20" s="541"/>
      <c r="G20" s="93">
        <v>0.6</v>
      </c>
      <c r="H20" s="143"/>
      <c r="I20" s="8"/>
      <c r="J20" s="89"/>
      <c r="K20" s="89"/>
      <c r="L20" s="89"/>
      <c r="M20" s="89"/>
      <c r="N20" s="89"/>
      <c r="O20" s="89"/>
      <c r="P20" s="89"/>
    </row>
    <row r="21" spans="1:16" ht="21" customHeight="1">
      <c r="A21" s="44">
        <v>10</v>
      </c>
      <c r="B21" s="539" t="s">
        <v>312</v>
      </c>
      <c r="C21" s="540"/>
      <c r="D21" s="540"/>
      <c r="E21" s="540"/>
      <c r="F21" s="541"/>
      <c r="G21" s="94">
        <f>G20*0.5</f>
        <v>0.3</v>
      </c>
      <c r="H21" s="143"/>
      <c r="I21" s="8"/>
      <c r="J21" s="91"/>
      <c r="K21" s="91"/>
      <c r="L21" s="91"/>
      <c r="M21" s="91"/>
      <c r="N21" s="91"/>
      <c r="O21" s="91"/>
      <c r="P21" s="91"/>
    </row>
    <row r="22" spans="1:16" ht="18.75" customHeight="1">
      <c r="A22" s="44">
        <v>11</v>
      </c>
      <c r="B22" s="539" t="s">
        <v>324</v>
      </c>
      <c r="C22" s="540"/>
      <c r="D22" s="540"/>
      <c r="E22" s="540"/>
      <c r="F22" s="541"/>
      <c r="G22" s="145">
        <v>0.31562</v>
      </c>
      <c r="H22" s="143"/>
      <c r="I22" s="8"/>
      <c r="J22" s="89"/>
      <c r="K22" s="89"/>
      <c r="L22" s="89"/>
      <c r="M22" s="89"/>
      <c r="N22" s="89"/>
      <c r="O22" s="89"/>
      <c r="P22" s="89"/>
    </row>
    <row r="23" spans="1:16" ht="18.75" customHeight="1" hidden="1">
      <c r="A23" s="44"/>
      <c r="B23" s="280"/>
      <c r="C23" s="281"/>
      <c r="D23" s="281"/>
      <c r="E23" s="281"/>
      <c r="F23" s="282"/>
      <c r="G23" s="145"/>
      <c r="H23" s="143"/>
      <c r="I23" s="275"/>
      <c r="J23" s="276"/>
      <c r="K23" s="276"/>
      <c r="L23" s="276"/>
      <c r="M23" s="276"/>
      <c r="N23" s="276"/>
      <c r="O23" s="276"/>
      <c r="P23" s="276"/>
    </row>
    <row r="24" spans="1:16" ht="18.75" customHeight="1" hidden="1">
      <c r="A24" s="44"/>
      <c r="B24" s="539"/>
      <c r="C24" s="540"/>
      <c r="D24" s="540"/>
      <c r="E24" s="540"/>
      <c r="F24" s="541"/>
      <c r="G24" s="145"/>
      <c r="H24" s="143"/>
      <c r="I24" s="275"/>
      <c r="J24" s="276"/>
      <c r="K24" s="276"/>
      <c r="L24" s="276"/>
      <c r="M24" s="276"/>
      <c r="N24" s="276"/>
      <c r="O24" s="276"/>
      <c r="P24" s="276"/>
    </row>
    <row r="25" spans="1:16" ht="18.75" customHeight="1">
      <c r="A25" s="44">
        <v>12</v>
      </c>
      <c r="B25" s="539" t="s">
        <v>191</v>
      </c>
      <c r="C25" s="540"/>
      <c r="D25" s="540"/>
      <c r="E25" s="540"/>
      <c r="F25" s="541"/>
      <c r="G25" s="92"/>
      <c r="H25" s="142">
        <f>G21*G22</f>
        <v>0.094686</v>
      </c>
      <c r="I25" s="8"/>
      <c r="J25" s="91"/>
      <c r="K25" s="91"/>
      <c r="L25" s="91"/>
      <c r="M25" s="91"/>
      <c r="N25" s="91"/>
      <c r="O25" s="91"/>
      <c r="P25" s="91"/>
    </row>
    <row r="26" spans="1:16" ht="18.75" customHeight="1" hidden="1">
      <c r="A26" s="44"/>
      <c r="B26" s="539"/>
      <c r="C26" s="540"/>
      <c r="D26" s="540"/>
      <c r="E26" s="540"/>
      <c r="F26" s="541"/>
      <c r="G26" s="283"/>
      <c r="H26" s="142"/>
      <c r="I26" s="275"/>
      <c r="J26" s="276"/>
      <c r="K26" s="276"/>
      <c r="L26" s="276"/>
      <c r="M26" s="276"/>
      <c r="N26" s="276"/>
      <c r="O26" s="276"/>
      <c r="P26" s="276"/>
    </row>
    <row r="27" spans="1:8" ht="15" customHeight="1" hidden="1">
      <c r="A27" s="76">
        <v>13</v>
      </c>
      <c r="B27" s="407"/>
      <c r="C27" s="407"/>
      <c r="D27" s="407"/>
      <c r="E27" s="407"/>
      <c r="F27" s="407"/>
      <c r="G27" s="7"/>
      <c r="H27" s="144"/>
    </row>
    <row r="28" spans="1:8" ht="31.5" customHeight="1" hidden="1">
      <c r="A28" s="298">
        <v>13</v>
      </c>
      <c r="B28" s="400"/>
      <c r="C28" s="401"/>
      <c r="D28" s="401"/>
      <c r="E28" s="401"/>
      <c r="F28" s="402"/>
      <c r="G28" s="216"/>
      <c r="H28" s="13"/>
    </row>
    <row r="29" spans="1:8" ht="33.75" customHeight="1" hidden="1">
      <c r="A29" s="298">
        <v>14</v>
      </c>
      <c r="B29" s="400"/>
      <c r="C29" s="401"/>
      <c r="D29" s="401"/>
      <c r="E29" s="401"/>
      <c r="F29" s="402"/>
      <c r="G29" s="216"/>
      <c r="H29" s="13"/>
    </row>
    <row r="30" spans="1:8" ht="30" customHeight="1" hidden="1">
      <c r="A30" s="298">
        <v>15</v>
      </c>
      <c r="B30" s="400"/>
      <c r="C30" s="401"/>
      <c r="D30" s="401"/>
      <c r="E30" s="401"/>
      <c r="F30" s="402"/>
      <c r="G30" s="216"/>
      <c r="H30" s="13"/>
    </row>
    <row r="31" spans="1:8" ht="21.75" customHeight="1">
      <c r="A31" s="298">
        <v>13</v>
      </c>
      <c r="B31" s="400" t="s">
        <v>477</v>
      </c>
      <c r="C31" s="401"/>
      <c r="D31" s="401"/>
      <c r="E31" s="401"/>
      <c r="F31" s="402"/>
      <c r="G31" s="216"/>
      <c r="H31" s="216">
        <v>32.34</v>
      </c>
    </row>
    <row r="32" spans="1:8" ht="32.25" customHeight="1">
      <c r="A32" s="298">
        <v>14</v>
      </c>
      <c r="B32" s="400" t="s">
        <v>482</v>
      </c>
      <c r="C32" s="401"/>
      <c r="D32" s="401"/>
      <c r="E32" s="401"/>
      <c r="F32" s="402"/>
      <c r="G32" s="300"/>
      <c r="H32" s="300">
        <f>H31/G13*0.5</f>
        <v>0.09663539114324987</v>
      </c>
    </row>
    <row r="33" spans="1:8" ht="15" customHeight="1" hidden="1">
      <c r="A33" s="279"/>
      <c r="B33" s="539" t="s">
        <v>398</v>
      </c>
      <c r="C33" s="540"/>
      <c r="D33" s="540"/>
      <c r="E33" s="540"/>
      <c r="F33" s="541"/>
      <c r="G33" s="283"/>
      <c r="H33" s="144"/>
    </row>
    <row r="34" spans="1:8" ht="15" customHeight="1">
      <c r="A34" s="279">
        <v>15</v>
      </c>
      <c r="B34" s="450" t="s">
        <v>425</v>
      </c>
      <c r="C34" s="451"/>
      <c r="D34" s="451"/>
      <c r="E34" s="451"/>
      <c r="F34" s="452"/>
      <c r="G34" s="283"/>
      <c r="H34" s="144">
        <f>H16+H17+H25+H33+H32</f>
        <v>1.5402740714755276</v>
      </c>
    </row>
    <row r="35" spans="1:8" ht="15" customHeight="1">
      <c r="A35" s="298">
        <v>16</v>
      </c>
      <c r="B35" s="539" t="s">
        <v>398</v>
      </c>
      <c r="C35" s="540"/>
      <c r="D35" s="540"/>
      <c r="E35" s="540"/>
      <c r="F35" s="541"/>
      <c r="G35" s="283"/>
      <c r="H35" s="86">
        <f>H34*6.3%</f>
        <v>0.09703726650295824</v>
      </c>
    </row>
    <row r="36" spans="1:8" ht="15" customHeight="1">
      <c r="A36" s="298">
        <v>17</v>
      </c>
      <c r="B36" s="450" t="s">
        <v>426</v>
      </c>
      <c r="C36" s="451"/>
      <c r="D36" s="451"/>
      <c r="E36" s="451"/>
      <c r="F36" s="452"/>
      <c r="G36" s="283"/>
      <c r="H36" s="144">
        <f>H34+H35</f>
        <v>1.6373113379784858</v>
      </c>
    </row>
    <row r="37" spans="1:8" ht="15" customHeight="1">
      <c r="A37" s="76">
        <v>18</v>
      </c>
      <c r="B37" s="410" t="s">
        <v>18</v>
      </c>
      <c r="C37" s="410"/>
      <c r="D37" s="410"/>
      <c r="E37" s="410"/>
      <c r="F37" s="410"/>
      <c r="G37" s="6">
        <v>19</v>
      </c>
      <c r="H37" s="86"/>
    </row>
    <row r="38" spans="1:8" ht="15" customHeight="1">
      <c r="A38" s="76">
        <v>19</v>
      </c>
      <c r="B38" s="410" t="s">
        <v>19</v>
      </c>
      <c r="C38" s="410"/>
      <c r="D38" s="410"/>
      <c r="E38" s="410"/>
      <c r="F38" s="410"/>
      <c r="G38" s="5"/>
      <c r="H38" s="86">
        <f>H36*G37%</f>
        <v>0.3110891542159123</v>
      </c>
    </row>
    <row r="39" spans="1:8" ht="15" customHeight="1" hidden="1">
      <c r="A39" s="279"/>
      <c r="B39" s="526"/>
      <c r="C39" s="527"/>
      <c r="D39" s="527"/>
      <c r="E39" s="527"/>
      <c r="F39" s="528"/>
      <c r="G39" s="5"/>
      <c r="H39" s="86"/>
    </row>
    <row r="40" spans="1:8" ht="15" customHeight="1">
      <c r="A40" s="76">
        <v>20</v>
      </c>
      <c r="B40" s="407" t="s">
        <v>399</v>
      </c>
      <c r="C40" s="407"/>
      <c r="D40" s="407"/>
      <c r="E40" s="407"/>
      <c r="F40" s="407"/>
      <c r="G40" s="7"/>
      <c r="H40" s="144">
        <f>H34+H38</f>
        <v>1.8513632256914399</v>
      </c>
    </row>
    <row r="41" spans="1:8" ht="15" customHeight="1">
      <c r="A41" s="76">
        <v>21</v>
      </c>
      <c r="B41" s="410" t="s">
        <v>16</v>
      </c>
      <c r="C41" s="410"/>
      <c r="D41" s="410"/>
      <c r="E41" s="410"/>
      <c r="F41" s="410"/>
      <c r="G41" s="5">
        <v>0</v>
      </c>
      <c r="H41" s="86"/>
    </row>
    <row r="42" spans="1:9" ht="15" customHeight="1">
      <c r="A42" s="76">
        <v>22</v>
      </c>
      <c r="B42" s="410" t="s">
        <v>17</v>
      </c>
      <c r="C42" s="410"/>
      <c r="D42" s="410"/>
      <c r="E42" s="410"/>
      <c r="F42" s="410"/>
      <c r="G42" s="5"/>
      <c r="H42" s="86">
        <f>H40*G41%</f>
        <v>0</v>
      </c>
      <c r="I42" s="23"/>
    </row>
    <row r="43" spans="1:9" ht="18" customHeight="1">
      <c r="A43" s="76">
        <v>23</v>
      </c>
      <c r="B43" s="400" t="s">
        <v>337</v>
      </c>
      <c r="C43" s="401"/>
      <c r="D43" s="401"/>
      <c r="E43" s="401"/>
      <c r="F43" s="402"/>
      <c r="G43" s="5"/>
      <c r="H43" s="144">
        <f>H40</f>
        <v>1.8513632256914399</v>
      </c>
      <c r="I43" s="23"/>
    </row>
    <row r="44" spans="1:9" ht="29.25" customHeight="1">
      <c r="A44" s="8"/>
      <c r="B44" s="41"/>
      <c r="C44" s="41"/>
      <c r="D44" s="41"/>
      <c r="F44" s="41"/>
      <c r="G44" s="9"/>
      <c r="H44" s="9"/>
      <c r="I44" s="23"/>
    </row>
    <row r="45" spans="1:8" ht="15">
      <c r="A45" s="3" t="s">
        <v>4</v>
      </c>
      <c r="E45" s="406"/>
      <c r="F45" s="406"/>
      <c r="G45" s="409" t="s">
        <v>5</v>
      </c>
      <c r="H45" s="409"/>
    </row>
    <row r="46" spans="5:8" ht="15">
      <c r="E46" s="406"/>
      <c r="F46" s="406"/>
      <c r="G46" s="409"/>
      <c r="H46" s="409"/>
    </row>
    <row r="47" spans="5:6" ht="15">
      <c r="E47" s="75"/>
      <c r="F47" s="75"/>
    </row>
    <row r="48" spans="5:6" ht="15">
      <c r="E48" s="75"/>
      <c r="F48" s="75"/>
    </row>
    <row r="49" spans="5:6" ht="15">
      <c r="E49" s="75"/>
      <c r="F49" s="75"/>
    </row>
    <row r="50" spans="5:6" ht="15">
      <c r="E50" s="75"/>
      <c r="F50" s="75"/>
    </row>
    <row r="51" spans="5:6" ht="15">
      <c r="E51" s="75"/>
      <c r="F51" s="75"/>
    </row>
    <row r="52" spans="5:6" ht="15">
      <c r="E52" s="75"/>
      <c r="F52" s="75"/>
    </row>
    <row r="53" spans="5:6" ht="15">
      <c r="E53" s="75"/>
      <c r="F53" s="75"/>
    </row>
    <row r="54" spans="5:6" ht="15">
      <c r="E54" s="75"/>
      <c r="F54" s="75"/>
    </row>
    <row r="55" spans="5:6" ht="15">
      <c r="E55" s="75"/>
      <c r="F55" s="75"/>
    </row>
    <row r="56" spans="5:6" ht="15">
      <c r="E56" s="75"/>
      <c r="F56" s="75"/>
    </row>
    <row r="57" spans="5:6" ht="15">
      <c r="E57" s="75"/>
      <c r="F57" s="75"/>
    </row>
    <row r="58" spans="5:6" ht="15">
      <c r="E58" s="75"/>
      <c r="F58" s="75"/>
    </row>
    <row r="59" spans="5:6" ht="15">
      <c r="E59" s="75"/>
      <c r="F59" s="75"/>
    </row>
    <row r="60" spans="5:6" ht="15">
      <c r="E60" s="75"/>
      <c r="F60" s="75"/>
    </row>
  </sheetData>
  <sheetProtection/>
  <mergeCells count="43">
    <mergeCell ref="B20:F20"/>
    <mergeCell ref="B22:F22"/>
    <mergeCell ref="G2:H2"/>
    <mergeCell ref="G3:H3"/>
    <mergeCell ref="G4:H4"/>
    <mergeCell ref="A7:H7"/>
    <mergeCell ref="A8:H8"/>
    <mergeCell ref="B21:F21"/>
    <mergeCell ref="B13:F13"/>
    <mergeCell ref="B14:F14"/>
    <mergeCell ref="B15:F15"/>
    <mergeCell ref="B16:F16"/>
    <mergeCell ref="I18:M18"/>
    <mergeCell ref="B19:F19"/>
    <mergeCell ref="B40:F40"/>
    <mergeCell ref="B41:F41"/>
    <mergeCell ref="B32:F32"/>
    <mergeCell ref="B28:F28"/>
    <mergeCell ref="B29:F29"/>
    <mergeCell ref="B25:F25"/>
    <mergeCell ref="A9:H9"/>
    <mergeCell ref="B17:F17"/>
    <mergeCell ref="B18:F18"/>
    <mergeCell ref="B11:F11"/>
    <mergeCell ref="B12:F12"/>
    <mergeCell ref="B42:F42"/>
    <mergeCell ref="B24:F24"/>
    <mergeCell ref="B26:F26"/>
    <mergeCell ref="B33:F33"/>
    <mergeCell ref="B34:F34"/>
    <mergeCell ref="E46:F46"/>
    <mergeCell ref="G46:H46"/>
    <mergeCell ref="E45:F45"/>
    <mergeCell ref="G45:H45"/>
    <mergeCell ref="B37:F37"/>
    <mergeCell ref="B38:F38"/>
    <mergeCell ref="B39:F39"/>
    <mergeCell ref="B30:F30"/>
    <mergeCell ref="B31:F31"/>
    <mergeCell ref="B27:F27"/>
    <mergeCell ref="B43:F43"/>
    <mergeCell ref="B35:F35"/>
    <mergeCell ref="B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P39"/>
  <sheetViews>
    <sheetView zoomScalePageLayoutView="0" workbookViewId="0" topLeftCell="A12">
      <selection activeCell="A1" sqref="A1:H26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9" width="9.140625" style="3" customWidth="1"/>
    <col min="10" max="11" width="10.7109375" style="3" bestFit="1" customWidth="1"/>
    <col min="12" max="12" width="9.140625" style="3" customWidth="1"/>
    <col min="13" max="13" width="12.28125" style="3" customWidth="1"/>
    <col min="14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8" ht="15.75" customHeight="1">
      <c r="A7" s="422" t="s">
        <v>158</v>
      </c>
      <c r="B7" s="422"/>
      <c r="C7" s="422"/>
      <c r="D7" s="422"/>
      <c r="E7" s="422"/>
      <c r="F7" s="422"/>
      <c r="G7" s="422"/>
      <c r="H7" s="422"/>
    </row>
    <row r="8" spans="1:8" ht="15" customHeight="1">
      <c r="A8" s="421"/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70" t="s">
        <v>3</v>
      </c>
    </row>
    <row r="11" spans="1:12" ht="27.75" customHeight="1">
      <c r="A11" s="44">
        <v>1</v>
      </c>
      <c r="B11" s="506" t="s">
        <v>495</v>
      </c>
      <c r="C11" s="507"/>
      <c r="D11" s="507"/>
      <c r="E11" s="507"/>
      <c r="F11" s="508"/>
      <c r="G11" s="92">
        <v>454.55</v>
      </c>
      <c r="H11" s="5"/>
      <c r="J11" s="79"/>
      <c r="L11" s="36"/>
    </row>
    <row r="12" spans="1:13" ht="30" customHeight="1">
      <c r="A12" s="44">
        <v>2</v>
      </c>
      <c r="B12" s="505" t="s">
        <v>12</v>
      </c>
      <c r="C12" s="505"/>
      <c r="D12" s="505"/>
      <c r="E12" s="505"/>
      <c r="F12" s="505"/>
      <c r="G12" s="10">
        <v>84</v>
      </c>
      <c r="H12" s="5"/>
      <c r="K12" s="23"/>
      <c r="L12" s="78"/>
      <c r="M12" s="36"/>
    </row>
    <row r="13" spans="1:16" ht="15" customHeight="1">
      <c r="A13" s="71">
        <v>3</v>
      </c>
      <c r="B13" s="500" t="s">
        <v>159</v>
      </c>
      <c r="C13" s="500"/>
      <c r="D13" s="500"/>
      <c r="E13" s="500"/>
      <c r="F13" s="500"/>
      <c r="G13" s="5"/>
      <c r="H13" s="86">
        <f>G11/G12*0.41</f>
        <v>2.2186369047619046</v>
      </c>
      <c r="K13" s="23"/>
      <c r="L13" s="78"/>
      <c r="M13" s="36"/>
      <c r="O13" s="409"/>
      <c r="P13" s="409"/>
    </row>
    <row r="14" spans="1:13" ht="15" customHeight="1">
      <c r="A14" s="71">
        <v>4</v>
      </c>
      <c r="B14" s="500" t="s">
        <v>9</v>
      </c>
      <c r="C14" s="500"/>
      <c r="D14" s="500"/>
      <c r="E14" s="500"/>
      <c r="F14" s="500"/>
      <c r="G14" s="6">
        <v>34.7</v>
      </c>
      <c r="H14" s="86">
        <f>H13*G14%</f>
        <v>0.769867005952381</v>
      </c>
      <c r="K14" s="23"/>
      <c r="L14" s="78"/>
      <c r="M14" s="36"/>
    </row>
    <row r="15" spans="1:13" ht="15" customHeight="1">
      <c r="A15" s="71">
        <v>5</v>
      </c>
      <c r="B15" s="504" t="s">
        <v>10</v>
      </c>
      <c r="C15" s="504"/>
      <c r="D15" s="504"/>
      <c r="E15" s="504"/>
      <c r="F15" s="504"/>
      <c r="G15" s="7"/>
      <c r="H15" s="142">
        <f>H13+H14</f>
        <v>2.9885039107142854</v>
      </c>
      <c r="J15" s="80"/>
      <c r="K15" s="80"/>
      <c r="L15" s="80"/>
      <c r="M15" s="81"/>
    </row>
    <row r="16" spans="1:8" ht="15" customHeight="1">
      <c r="A16" s="71">
        <v>6</v>
      </c>
      <c r="B16" s="504" t="s">
        <v>14</v>
      </c>
      <c r="C16" s="504"/>
      <c r="D16" s="504"/>
      <c r="E16" s="504"/>
      <c r="F16" s="504"/>
      <c r="G16" s="7"/>
      <c r="H16" s="144">
        <f>SUM(H15:H15)</f>
        <v>2.9885039107142854</v>
      </c>
    </row>
    <row r="17" spans="1:8" ht="15" customHeight="1">
      <c r="A17" s="71">
        <v>7</v>
      </c>
      <c r="B17" s="500" t="s">
        <v>18</v>
      </c>
      <c r="C17" s="500"/>
      <c r="D17" s="500"/>
      <c r="E17" s="500"/>
      <c r="F17" s="500"/>
      <c r="G17" s="13">
        <v>23.7</v>
      </c>
      <c r="H17" s="86"/>
    </row>
    <row r="18" spans="1:8" ht="15" customHeight="1">
      <c r="A18" s="71">
        <v>8</v>
      </c>
      <c r="B18" s="500" t="s">
        <v>19</v>
      </c>
      <c r="C18" s="500"/>
      <c r="D18" s="500"/>
      <c r="E18" s="500"/>
      <c r="F18" s="500"/>
      <c r="G18" s="5"/>
      <c r="H18" s="86">
        <f>H16*G17%</f>
        <v>0.7082754268392856</v>
      </c>
    </row>
    <row r="19" spans="1:8" ht="15" customHeight="1">
      <c r="A19" s="71">
        <v>9</v>
      </c>
      <c r="B19" s="504" t="s">
        <v>20</v>
      </c>
      <c r="C19" s="504"/>
      <c r="D19" s="504"/>
      <c r="E19" s="504"/>
      <c r="F19" s="504"/>
      <c r="G19" s="7"/>
      <c r="H19" s="144">
        <f>H16+H18</f>
        <v>3.696779337553571</v>
      </c>
    </row>
    <row r="20" spans="1:8" ht="15" customHeight="1">
      <c r="A20" s="71">
        <v>10</v>
      </c>
      <c r="B20" s="500" t="s">
        <v>16</v>
      </c>
      <c r="C20" s="500"/>
      <c r="D20" s="500"/>
      <c r="E20" s="500"/>
      <c r="F20" s="500"/>
      <c r="G20" s="5">
        <v>0</v>
      </c>
      <c r="H20" s="86"/>
    </row>
    <row r="21" spans="1:9" ht="15" customHeight="1">
      <c r="A21" s="71">
        <v>11</v>
      </c>
      <c r="B21" s="500" t="s">
        <v>17</v>
      </c>
      <c r="C21" s="500"/>
      <c r="D21" s="500"/>
      <c r="E21" s="500"/>
      <c r="F21" s="500"/>
      <c r="G21" s="5"/>
      <c r="H21" s="86">
        <f>H19*G20%</f>
        <v>0</v>
      </c>
      <c r="I21" s="23"/>
    </row>
    <row r="22" spans="1:10" ht="18" customHeight="1">
      <c r="A22" s="71">
        <v>12</v>
      </c>
      <c r="B22" s="501" t="s">
        <v>226</v>
      </c>
      <c r="C22" s="502"/>
      <c r="D22" s="502"/>
      <c r="E22" s="502"/>
      <c r="F22" s="503"/>
      <c r="G22" s="5"/>
      <c r="H22" s="153">
        <f>H19+H21</f>
        <v>3.696779337553571</v>
      </c>
      <c r="I22" s="23"/>
      <c r="J22" s="3">
        <v>3.53</v>
      </c>
    </row>
    <row r="23" spans="1:9" ht="29.25" customHeight="1">
      <c r="A23" s="8"/>
      <c r="B23" s="41"/>
      <c r="C23" s="41"/>
      <c r="D23" s="41"/>
      <c r="F23" s="41"/>
      <c r="G23" s="9"/>
      <c r="H23" s="9"/>
      <c r="I23" s="23"/>
    </row>
    <row r="25" spans="1:8" ht="15">
      <c r="A25" s="3" t="s">
        <v>4</v>
      </c>
      <c r="E25" s="406"/>
      <c r="F25" s="406"/>
      <c r="G25" s="409" t="s">
        <v>5</v>
      </c>
      <c r="H25" s="409"/>
    </row>
    <row r="26" spans="5:6" ht="15">
      <c r="E26" s="69"/>
      <c r="F26" s="69"/>
    </row>
    <row r="27" spans="5:6" ht="15">
      <c r="E27" s="69"/>
      <c r="F27" s="69"/>
    </row>
    <row r="28" spans="5:6" ht="15">
      <c r="E28" s="69"/>
      <c r="F28" s="69"/>
    </row>
    <row r="29" spans="5:6" ht="15">
      <c r="E29" s="69"/>
      <c r="F29" s="69"/>
    </row>
    <row r="30" spans="5:6" ht="15">
      <c r="E30" s="69"/>
      <c r="F30" s="69"/>
    </row>
    <row r="31" spans="5:6" ht="15">
      <c r="E31" s="69"/>
      <c r="F31" s="69"/>
    </row>
    <row r="32" spans="5:6" ht="15">
      <c r="E32" s="69"/>
      <c r="F32" s="69"/>
    </row>
    <row r="33" spans="5:6" ht="15">
      <c r="E33" s="69"/>
      <c r="F33" s="69"/>
    </row>
    <row r="34" spans="5:6" ht="15">
      <c r="E34" s="69"/>
      <c r="F34" s="69"/>
    </row>
    <row r="35" spans="5:6" ht="15">
      <c r="E35" s="69"/>
      <c r="F35" s="69"/>
    </row>
    <row r="36" spans="5:6" ht="15">
      <c r="E36" s="69"/>
      <c r="F36" s="69"/>
    </row>
    <row r="37" spans="5:6" ht="15">
      <c r="E37" s="69"/>
      <c r="F37" s="69"/>
    </row>
    <row r="38" spans="5:6" ht="15">
      <c r="E38" s="69"/>
      <c r="F38" s="69"/>
    </row>
    <row r="39" spans="5:6" ht="15">
      <c r="E39" s="69"/>
      <c r="F39" s="69"/>
    </row>
  </sheetData>
  <sheetProtection/>
  <mergeCells count="22">
    <mergeCell ref="B21:F21"/>
    <mergeCell ref="B22:F22"/>
    <mergeCell ref="E25:F25"/>
    <mergeCell ref="G25:H25"/>
    <mergeCell ref="B15:F15"/>
    <mergeCell ref="B16:F16"/>
    <mergeCell ref="B17:F17"/>
    <mergeCell ref="B18:F18"/>
    <mergeCell ref="B19:F19"/>
    <mergeCell ref="B20:F20"/>
    <mergeCell ref="B10:F10"/>
    <mergeCell ref="B11:F11"/>
    <mergeCell ref="B12:F12"/>
    <mergeCell ref="B13:F13"/>
    <mergeCell ref="O13:P13"/>
    <mergeCell ref="B14:F14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P39"/>
  <sheetViews>
    <sheetView zoomScalePageLayoutView="0" workbookViewId="0" topLeftCell="A12">
      <selection activeCell="A1" sqref="A1:H27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9" width="9.140625" style="3" customWidth="1"/>
    <col min="10" max="11" width="10.7109375" style="3" bestFit="1" customWidth="1"/>
    <col min="12" max="12" width="9.140625" style="3" customWidth="1"/>
    <col min="13" max="13" width="12.28125" style="3" customWidth="1"/>
    <col min="14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8" ht="32.25" customHeight="1">
      <c r="A7" s="422" t="s">
        <v>154</v>
      </c>
      <c r="B7" s="422"/>
      <c r="C7" s="422"/>
      <c r="D7" s="422"/>
      <c r="E7" s="422"/>
      <c r="F7" s="422"/>
      <c r="G7" s="422"/>
      <c r="H7" s="422"/>
    </row>
    <row r="8" spans="1:8" ht="15" customHeight="1">
      <c r="A8" s="421"/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70" t="s">
        <v>3</v>
      </c>
    </row>
    <row r="11" spans="1:12" ht="27.75" customHeight="1">
      <c r="A11" s="44">
        <v>1</v>
      </c>
      <c r="B11" s="506" t="s">
        <v>282</v>
      </c>
      <c r="C11" s="507"/>
      <c r="D11" s="507"/>
      <c r="E11" s="507"/>
      <c r="F11" s="508"/>
      <c r="G11" s="92">
        <v>454.55</v>
      </c>
      <c r="H11" s="5"/>
      <c r="J11" s="79"/>
      <c r="L11" s="36"/>
    </row>
    <row r="12" spans="1:13" ht="30" customHeight="1">
      <c r="A12" s="44">
        <v>2</v>
      </c>
      <c r="B12" s="505" t="s">
        <v>12</v>
      </c>
      <c r="C12" s="505"/>
      <c r="D12" s="505"/>
      <c r="E12" s="505"/>
      <c r="F12" s="505"/>
      <c r="G12" s="10">
        <v>84</v>
      </c>
      <c r="H12" s="5"/>
      <c r="K12" s="23"/>
      <c r="L12" s="78"/>
      <c r="M12" s="36"/>
    </row>
    <row r="13" spans="1:16" ht="15" customHeight="1">
      <c r="A13" s="71">
        <v>3</v>
      </c>
      <c r="B13" s="500" t="s">
        <v>103</v>
      </c>
      <c r="C13" s="500"/>
      <c r="D13" s="500"/>
      <c r="E13" s="500"/>
      <c r="F13" s="500"/>
      <c r="G13" s="5"/>
      <c r="H13" s="86">
        <f>G11/G12*0.25</f>
        <v>1.352827380952381</v>
      </c>
      <c r="K13" s="23"/>
      <c r="L13" s="78"/>
      <c r="M13" s="36"/>
      <c r="O13" s="409"/>
      <c r="P13" s="409"/>
    </row>
    <row r="14" spans="1:13" ht="15" customHeight="1">
      <c r="A14" s="71">
        <v>4</v>
      </c>
      <c r="B14" s="500" t="s">
        <v>9</v>
      </c>
      <c r="C14" s="500"/>
      <c r="D14" s="500"/>
      <c r="E14" s="500"/>
      <c r="F14" s="500"/>
      <c r="G14" s="13">
        <v>34.07</v>
      </c>
      <c r="H14" s="86">
        <f>H13*G14%</f>
        <v>0.4609082886904762</v>
      </c>
      <c r="K14" s="23"/>
      <c r="L14" s="78"/>
      <c r="M14" s="36"/>
    </row>
    <row r="15" spans="1:13" ht="15" customHeight="1">
      <c r="A15" s="71">
        <v>5</v>
      </c>
      <c r="B15" s="504" t="s">
        <v>10</v>
      </c>
      <c r="C15" s="504"/>
      <c r="D15" s="504"/>
      <c r="E15" s="504"/>
      <c r="F15" s="504"/>
      <c r="G15" s="7"/>
      <c r="H15" s="142">
        <f>H13+H14</f>
        <v>1.813735669642857</v>
      </c>
      <c r="J15" s="80"/>
      <c r="K15" s="80"/>
      <c r="L15" s="80"/>
      <c r="M15" s="81"/>
    </row>
    <row r="16" spans="1:8" ht="15" customHeight="1">
      <c r="A16" s="71">
        <v>6</v>
      </c>
      <c r="B16" s="504" t="s">
        <v>14</v>
      </c>
      <c r="C16" s="504"/>
      <c r="D16" s="504"/>
      <c r="E16" s="504"/>
      <c r="F16" s="504"/>
      <c r="G16" s="7"/>
      <c r="H16" s="144">
        <f>SUM(H15:H15)</f>
        <v>1.813735669642857</v>
      </c>
    </row>
    <row r="17" spans="1:8" ht="15" customHeight="1">
      <c r="A17" s="71">
        <v>7</v>
      </c>
      <c r="B17" s="500" t="s">
        <v>18</v>
      </c>
      <c r="C17" s="500"/>
      <c r="D17" s="500"/>
      <c r="E17" s="500"/>
      <c r="F17" s="500"/>
      <c r="G17" s="5">
        <v>10</v>
      </c>
      <c r="H17" s="86"/>
    </row>
    <row r="18" spans="1:8" ht="15" customHeight="1">
      <c r="A18" s="71">
        <v>8</v>
      </c>
      <c r="B18" s="500" t="s">
        <v>19</v>
      </c>
      <c r="C18" s="500"/>
      <c r="D18" s="500"/>
      <c r="E18" s="500"/>
      <c r="F18" s="500"/>
      <c r="G18" s="5"/>
      <c r="H18" s="86">
        <f>H16*G17%</f>
        <v>0.18137356696428572</v>
      </c>
    </row>
    <row r="19" spans="1:8" ht="15" customHeight="1">
      <c r="A19" s="71">
        <v>9</v>
      </c>
      <c r="B19" s="504" t="s">
        <v>20</v>
      </c>
      <c r="C19" s="504"/>
      <c r="D19" s="504"/>
      <c r="E19" s="504"/>
      <c r="F19" s="504"/>
      <c r="G19" s="7"/>
      <c r="H19" s="144">
        <f>H16+H18</f>
        <v>1.9951092366071428</v>
      </c>
    </row>
    <row r="20" spans="1:8" ht="15" customHeight="1">
      <c r="A20" s="71">
        <v>10</v>
      </c>
      <c r="B20" s="500" t="s">
        <v>16</v>
      </c>
      <c r="C20" s="500"/>
      <c r="D20" s="500"/>
      <c r="E20" s="500"/>
      <c r="F20" s="500"/>
      <c r="G20" s="5">
        <v>0</v>
      </c>
      <c r="H20" s="86"/>
    </row>
    <row r="21" spans="1:9" ht="15" customHeight="1">
      <c r="A21" s="71">
        <v>11</v>
      </c>
      <c r="B21" s="500" t="s">
        <v>17</v>
      </c>
      <c r="C21" s="500"/>
      <c r="D21" s="500"/>
      <c r="E21" s="500"/>
      <c r="F21" s="500"/>
      <c r="G21" s="5"/>
      <c r="H21" s="86">
        <f>H19*G20%</f>
        <v>0</v>
      </c>
      <c r="I21" s="23"/>
    </row>
    <row r="22" spans="1:9" ht="18" customHeight="1">
      <c r="A22" s="71">
        <v>12</v>
      </c>
      <c r="B22" s="501" t="s">
        <v>156</v>
      </c>
      <c r="C22" s="502"/>
      <c r="D22" s="502"/>
      <c r="E22" s="502"/>
      <c r="F22" s="503"/>
      <c r="G22" s="5"/>
      <c r="H22" s="151">
        <f>H19+H21</f>
        <v>1.9951092366071428</v>
      </c>
      <c r="I22" s="23"/>
    </row>
    <row r="23" spans="1:9" ht="29.25" customHeight="1">
      <c r="A23" s="8"/>
      <c r="B23" s="41"/>
      <c r="C23" s="41"/>
      <c r="D23" s="41"/>
      <c r="F23" s="41"/>
      <c r="G23" s="9"/>
      <c r="H23" s="9"/>
      <c r="I23" s="23"/>
    </row>
    <row r="25" spans="1:8" ht="15">
      <c r="A25" s="3" t="s">
        <v>4</v>
      </c>
      <c r="E25" s="406"/>
      <c r="F25" s="406"/>
      <c r="G25" s="409" t="s">
        <v>5</v>
      </c>
      <c r="H25" s="409"/>
    </row>
    <row r="26" spans="5:6" ht="15">
      <c r="E26" s="69"/>
      <c r="F26" s="69"/>
    </row>
    <row r="27" spans="5:6" ht="15">
      <c r="E27" s="69"/>
      <c r="F27" s="69"/>
    </row>
    <row r="28" spans="5:6" ht="15">
      <c r="E28" s="69"/>
      <c r="F28" s="69"/>
    </row>
    <row r="29" spans="5:6" ht="15">
      <c r="E29" s="69"/>
      <c r="F29" s="69"/>
    </row>
    <row r="30" spans="5:6" ht="15">
      <c r="E30" s="69"/>
      <c r="F30" s="69"/>
    </row>
    <row r="31" spans="5:6" ht="15">
      <c r="E31" s="69"/>
      <c r="F31" s="69"/>
    </row>
    <row r="32" spans="5:6" ht="15">
      <c r="E32" s="69"/>
      <c r="F32" s="69"/>
    </row>
    <row r="33" spans="5:6" ht="15">
      <c r="E33" s="69"/>
      <c r="F33" s="69"/>
    </row>
    <row r="34" spans="5:6" ht="15">
      <c r="E34" s="69"/>
      <c r="F34" s="69"/>
    </row>
    <row r="35" spans="5:6" ht="15">
      <c r="E35" s="69"/>
      <c r="F35" s="69"/>
    </row>
    <row r="36" spans="5:6" ht="15">
      <c r="E36" s="69"/>
      <c r="F36" s="69"/>
    </row>
    <row r="37" spans="5:6" ht="15">
      <c r="E37" s="69"/>
      <c r="F37" s="69"/>
    </row>
    <row r="38" spans="5:6" ht="15">
      <c r="E38" s="69"/>
      <c r="F38" s="69"/>
    </row>
    <row r="39" spans="5:6" ht="15">
      <c r="E39" s="69"/>
      <c r="F39" s="69"/>
    </row>
  </sheetData>
  <sheetProtection/>
  <mergeCells count="22">
    <mergeCell ref="B21:F21"/>
    <mergeCell ref="B22:F22"/>
    <mergeCell ref="E25:F25"/>
    <mergeCell ref="G25:H25"/>
    <mergeCell ref="B15:F15"/>
    <mergeCell ref="B16:F16"/>
    <mergeCell ref="B17:F17"/>
    <mergeCell ref="B18:F18"/>
    <mergeCell ref="B19:F19"/>
    <mergeCell ref="B20:F20"/>
    <mergeCell ref="B10:F10"/>
    <mergeCell ref="B11:F11"/>
    <mergeCell ref="B12:F12"/>
    <mergeCell ref="B13:F13"/>
    <mergeCell ref="O13:P13"/>
    <mergeCell ref="B14:F14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P39"/>
  <sheetViews>
    <sheetView zoomScalePageLayoutView="0" workbookViewId="0" topLeftCell="A7">
      <selection activeCell="G12" sqref="G12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9" width="9.140625" style="3" customWidth="1"/>
    <col min="10" max="11" width="10.7109375" style="3" bestFit="1" customWidth="1"/>
    <col min="12" max="12" width="9.140625" style="3" customWidth="1"/>
    <col min="13" max="13" width="12.28125" style="3" customWidth="1"/>
    <col min="14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8" ht="39.75" customHeight="1">
      <c r="A7" s="422" t="s">
        <v>153</v>
      </c>
      <c r="B7" s="422"/>
      <c r="C7" s="422"/>
      <c r="D7" s="422"/>
      <c r="E7" s="422"/>
      <c r="F7" s="422"/>
      <c r="G7" s="422"/>
      <c r="H7" s="422"/>
    </row>
    <row r="8" spans="1:8" ht="15" customHeight="1">
      <c r="A8" s="421"/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70" t="s">
        <v>3</v>
      </c>
    </row>
    <row r="11" spans="1:12" ht="27.75" customHeight="1">
      <c r="A11" s="44">
        <v>1</v>
      </c>
      <c r="B11" s="506" t="s">
        <v>282</v>
      </c>
      <c r="C11" s="507"/>
      <c r="D11" s="507"/>
      <c r="E11" s="507"/>
      <c r="F11" s="508"/>
      <c r="G11" s="92">
        <f>168.35*2*1.35</f>
        <v>454.545</v>
      </c>
      <c r="H11" s="5"/>
      <c r="J11" s="79"/>
      <c r="K11" s="3" t="s">
        <v>492</v>
      </c>
      <c r="L11" s="36"/>
    </row>
    <row r="12" spans="1:13" ht="30" customHeight="1">
      <c r="A12" s="44">
        <v>2</v>
      </c>
      <c r="B12" s="505" t="s">
        <v>12</v>
      </c>
      <c r="C12" s="505"/>
      <c r="D12" s="505"/>
      <c r="E12" s="505"/>
      <c r="F12" s="505"/>
      <c r="G12" s="10">
        <v>84</v>
      </c>
      <c r="H12" s="5"/>
      <c r="K12" s="23"/>
      <c r="L12" s="78"/>
      <c r="M12" s="36"/>
    </row>
    <row r="13" spans="1:16" ht="15" customHeight="1">
      <c r="A13" s="71">
        <v>3</v>
      </c>
      <c r="B13" s="500" t="s">
        <v>103</v>
      </c>
      <c r="C13" s="500"/>
      <c r="D13" s="500"/>
      <c r="E13" s="500"/>
      <c r="F13" s="500"/>
      <c r="G13" s="5"/>
      <c r="H13" s="86">
        <f>G11/G12*0.25</f>
        <v>1.3528125</v>
      </c>
      <c r="K13" s="23"/>
      <c r="L13" s="78"/>
      <c r="M13" s="36"/>
      <c r="O13" s="409"/>
      <c r="P13" s="409"/>
    </row>
    <row r="14" spans="1:13" ht="15" customHeight="1">
      <c r="A14" s="71">
        <v>4</v>
      </c>
      <c r="B14" s="500" t="s">
        <v>9</v>
      </c>
      <c r="C14" s="500"/>
      <c r="D14" s="500"/>
      <c r="E14" s="500"/>
      <c r="F14" s="500"/>
      <c r="G14" s="13">
        <v>34.07</v>
      </c>
      <c r="H14" s="86">
        <f>H13*G14%</f>
        <v>0.46090321875</v>
      </c>
      <c r="K14" s="23"/>
      <c r="L14" s="78"/>
      <c r="M14" s="36"/>
    </row>
    <row r="15" spans="1:13" ht="15" customHeight="1">
      <c r="A15" s="71">
        <v>5</v>
      </c>
      <c r="B15" s="504" t="s">
        <v>10</v>
      </c>
      <c r="C15" s="504"/>
      <c r="D15" s="504"/>
      <c r="E15" s="504"/>
      <c r="F15" s="504"/>
      <c r="G15" s="169"/>
      <c r="H15" s="142">
        <f>H13+H14</f>
        <v>1.81371571875</v>
      </c>
      <c r="J15" s="80"/>
      <c r="K15" s="80"/>
      <c r="L15" s="80"/>
      <c r="M15" s="81"/>
    </row>
    <row r="16" spans="1:8" ht="15" customHeight="1">
      <c r="A16" s="71">
        <v>6</v>
      </c>
      <c r="B16" s="504" t="s">
        <v>14</v>
      </c>
      <c r="C16" s="504"/>
      <c r="D16" s="504"/>
      <c r="E16" s="504"/>
      <c r="F16" s="504"/>
      <c r="G16" s="7"/>
      <c r="H16" s="144">
        <f>SUM(H15:H15)</f>
        <v>1.81371571875</v>
      </c>
    </row>
    <row r="17" spans="1:8" ht="15" customHeight="1">
      <c r="A17" s="71">
        <v>7</v>
      </c>
      <c r="B17" s="500" t="s">
        <v>18</v>
      </c>
      <c r="C17" s="500"/>
      <c r="D17" s="500"/>
      <c r="E17" s="500"/>
      <c r="F17" s="500"/>
      <c r="G17" s="5">
        <v>10</v>
      </c>
      <c r="H17" s="86"/>
    </row>
    <row r="18" spans="1:8" ht="15" customHeight="1">
      <c r="A18" s="71">
        <v>8</v>
      </c>
      <c r="B18" s="500" t="s">
        <v>19</v>
      </c>
      <c r="C18" s="500"/>
      <c r="D18" s="500"/>
      <c r="E18" s="500"/>
      <c r="F18" s="500"/>
      <c r="G18" s="5"/>
      <c r="H18" s="86">
        <f>H16*G17%</f>
        <v>0.181371571875</v>
      </c>
    </row>
    <row r="19" spans="1:8" ht="15" customHeight="1">
      <c r="A19" s="71">
        <v>9</v>
      </c>
      <c r="B19" s="504" t="s">
        <v>20</v>
      </c>
      <c r="C19" s="504"/>
      <c r="D19" s="504"/>
      <c r="E19" s="504"/>
      <c r="F19" s="504"/>
      <c r="G19" s="7"/>
      <c r="H19" s="144">
        <f>H16+H18</f>
        <v>1.995087290625</v>
      </c>
    </row>
    <row r="20" spans="1:8" ht="15" customHeight="1">
      <c r="A20" s="71">
        <v>10</v>
      </c>
      <c r="B20" s="500" t="s">
        <v>16</v>
      </c>
      <c r="C20" s="500"/>
      <c r="D20" s="500"/>
      <c r="E20" s="500"/>
      <c r="F20" s="500"/>
      <c r="G20" s="5">
        <v>0</v>
      </c>
      <c r="H20" s="86"/>
    </row>
    <row r="21" spans="1:9" ht="15" customHeight="1">
      <c r="A21" s="71">
        <v>11</v>
      </c>
      <c r="B21" s="500" t="s">
        <v>17</v>
      </c>
      <c r="C21" s="500"/>
      <c r="D21" s="500"/>
      <c r="E21" s="500"/>
      <c r="F21" s="500"/>
      <c r="G21" s="5"/>
      <c r="H21" s="86">
        <f>H19*G20%</f>
        <v>0</v>
      </c>
      <c r="I21" s="23"/>
    </row>
    <row r="22" spans="1:9" ht="18" customHeight="1">
      <c r="A22" s="71">
        <v>12</v>
      </c>
      <c r="B22" s="501" t="s">
        <v>155</v>
      </c>
      <c r="C22" s="502"/>
      <c r="D22" s="502"/>
      <c r="E22" s="502"/>
      <c r="F22" s="503"/>
      <c r="G22" s="5"/>
      <c r="H22" s="151">
        <f>H19+H21</f>
        <v>1.995087290625</v>
      </c>
      <c r="I22" s="23"/>
    </row>
    <row r="23" spans="1:9" ht="29.25" customHeight="1">
      <c r="A23" s="8"/>
      <c r="B23" s="41"/>
      <c r="C23" s="41"/>
      <c r="D23" s="41"/>
      <c r="F23" s="41"/>
      <c r="G23" s="9"/>
      <c r="H23" s="9"/>
      <c r="I23" s="23"/>
    </row>
    <row r="25" spans="1:8" ht="15">
      <c r="A25" s="3" t="s">
        <v>4</v>
      </c>
      <c r="E25" s="406"/>
      <c r="F25" s="406"/>
      <c r="G25" s="409" t="s">
        <v>5</v>
      </c>
      <c r="H25" s="409"/>
    </row>
    <row r="26" spans="5:6" ht="15">
      <c r="E26" s="69"/>
      <c r="F26" s="69"/>
    </row>
    <row r="27" spans="5:6" ht="15">
      <c r="E27" s="69"/>
      <c r="F27" s="69"/>
    </row>
    <row r="28" spans="5:6" ht="15">
      <c r="E28" s="69"/>
      <c r="F28" s="69"/>
    </row>
    <row r="29" spans="5:6" ht="15">
      <c r="E29" s="69"/>
      <c r="F29" s="69"/>
    </row>
    <row r="30" spans="5:6" ht="15">
      <c r="E30" s="69"/>
      <c r="F30" s="69"/>
    </row>
    <row r="31" spans="5:6" ht="15">
      <c r="E31" s="69"/>
      <c r="F31" s="69"/>
    </row>
    <row r="32" spans="5:6" ht="15">
      <c r="E32" s="69"/>
      <c r="F32" s="69"/>
    </row>
    <row r="33" spans="5:6" ht="15">
      <c r="E33" s="69"/>
      <c r="F33" s="69"/>
    </row>
    <row r="34" spans="5:6" ht="15">
      <c r="E34" s="69"/>
      <c r="F34" s="69"/>
    </row>
    <row r="35" spans="5:6" ht="15">
      <c r="E35" s="69"/>
      <c r="F35" s="69"/>
    </row>
    <row r="36" spans="5:6" ht="15">
      <c r="E36" s="69"/>
      <c r="F36" s="69"/>
    </row>
    <row r="37" spans="5:6" ht="15">
      <c r="E37" s="69"/>
      <c r="F37" s="69"/>
    </row>
    <row r="38" spans="5:6" ht="15">
      <c r="E38" s="69"/>
      <c r="F38" s="69"/>
    </row>
    <row r="39" spans="5:6" ht="15">
      <c r="E39" s="69"/>
      <c r="F39" s="69"/>
    </row>
  </sheetData>
  <sheetProtection/>
  <mergeCells count="22">
    <mergeCell ref="B21:F21"/>
    <mergeCell ref="B22:F22"/>
    <mergeCell ref="E25:F25"/>
    <mergeCell ref="G25:H25"/>
    <mergeCell ref="B15:F15"/>
    <mergeCell ref="B16:F16"/>
    <mergeCell ref="B17:F17"/>
    <mergeCell ref="B18:F18"/>
    <mergeCell ref="B19:F19"/>
    <mergeCell ref="B20:F20"/>
    <mergeCell ref="B10:F10"/>
    <mergeCell ref="B11:F11"/>
    <mergeCell ref="B12:F12"/>
    <mergeCell ref="B13:F13"/>
    <mergeCell ref="O13:P13"/>
    <mergeCell ref="B14:F14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P39"/>
  <sheetViews>
    <sheetView zoomScalePageLayoutView="0" workbookViewId="0" topLeftCell="A12">
      <selection activeCell="A1" sqref="A1:H28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9" width="9.140625" style="3" customWidth="1"/>
    <col min="10" max="11" width="10.7109375" style="3" bestFit="1" customWidth="1"/>
    <col min="12" max="12" width="9.140625" style="3" customWidth="1"/>
    <col min="13" max="13" width="12.28125" style="3" customWidth="1"/>
    <col min="14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8" ht="15.75" customHeight="1">
      <c r="A7" s="422" t="s">
        <v>152</v>
      </c>
      <c r="B7" s="422"/>
      <c r="C7" s="422"/>
      <c r="D7" s="422"/>
      <c r="E7" s="422"/>
      <c r="F7" s="422"/>
      <c r="G7" s="422"/>
      <c r="H7" s="422"/>
    </row>
    <row r="8" spans="1:8" ht="15" customHeight="1">
      <c r="A8" s="421"/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70" t="s">
        <v>3</v>
      </c>
    </row>
    <row r="11" spans="1:12" ht="27.75" customHeight="1">
      <c r="A11" s="44">
        <v>1</v>
      </c>
      <c r="B11" s="506" t="s">
        <v>493</v>
      </c>
      <c r="C11" s="507"/>
      <c r="D11" s="507"/>
      <c r="E11" s="507"/>
      <c r="F11" s="508"/>
      <c r="G11" s="92">
        <v>454.55</v>
      </c>
      <c r="H11" s="5"/>
      <c r="J11" s="79"/>
      <c r="L11" s="36"/>
    </row>
    <row r="12" spans="1:13" ht="30" customHeight="1">
      <c r="A12" s="44">
        <v>2</v>
      </c>
      <c r="B12" s="505" t="s">
        <v>12</v>
      </c>
      <c r="C12" s="505"/>
      <c r="D12" s="505"/>
      <c r="E12" s="505"/>
      <c r="F12" s="505"/>
      <c r="G12" s="10">
        <v>84</v>
      </c>
      <c r="H12" s="5"/>
      <c r="K12" s="23"/>
      <c r="L12" s="78"/>
      <c r="M12" s="36"/>
    </row>
    <row r="13" spans="1:16" ht="15" customHeight="1">
      <c r="A13" s="71">
        <v>3</v>
      </c>
      <c r="B13" s="500" t="s">
        <v>103</v>
      </c>
      <c r="C13" s="500"/>
      <c r="D13" s="500"/>
      <c r="E13" s="500"/>
      <c r="F13" s="500"/>
      <c r="G13" s="5"/>
      <c r="H13" s="86">
        <f>G11/G12*0.25</f>
        <v>1.352827380952381</v>
      </c>
      <c r="K13" s="23"/>
      <c r="L13" s="78"/>
      <c r="M13" s="36"/>
      <c r="O13" s="409"/>
      <c r="P13" s="409"/>
    </row>
    <row r="14" spans="1:13" ht="15" customHeight="1">
      <c r="A14" s="71">
        <v>4</v>
      </c>
      <c r="B14" s="500" t="s">
        <v>9</v>
      </c>
      <c r="C14" s="500"/>
      <c r="D14" s="500"/>
      <c r="E14" s="500"/>
      <c r="F14" s="500"/>
      <c r="G14" s="6">
        <v>34.7</v>
      </c>
      <c r="H14" s="86">
        <f>H13*G14%</f>
        <v>0.46943110119047626</v>
      </c>
      <c r="K14" s="23"/>
      <c r="L14" s="78"/>
      <c r="M14" s="36"/>
    </row>
    <row r="15" spans="1:13" ht="15" customHeight="1">
      <c r="A15" s="71">
        <v>5</v>
      </c>
      <c r="B15" s="504" t="s">
        <v>10</v>
      </c>
      <c r="C15" s="504"/>
      <c r="D15" s="504"/>
      <c r="E15" s="504"/>
      <c r="F15" s="504"/>
      <c r="G15" s="7"/>
      <c r="H15" s="142">
        <f>H13+H14</f>
        <v>1.8222584821428573</v>
      </c>
      <c r="J15" s="80"/>
      <c r="K15" s="80"/>
      <c r="L15" s="80"/>
      <c r="M15" s="81"/>
    </row>
    <row r="16" spans="1:8" ht="15" customHeight="1">
      <c r="A16" s="71">
        <v>6</v>
      </c>
      <c r="B16" s="504" t="s">
        <v>14</v>
      </c>
      <c r="C16" s="504"/>
      <c r="D16" s="504"/>
      <c r="E16" s="504"/>
      <c r="F16" s="504"/>
      <c r="G16" s="7"/>
      <c r="H16" s="144">
        <f>SUM(H15:H15)</f>
        <v>1.8222584821428573</v>
      </c>
    </row>
    <row r="17" spans="1:8" ht="15" customHeight="1">
      <c r="A17" s="71">
        <v>7</v>
      </c>
      <c r="B17" s="500" t="s">
        <v>18</v>
      </c>
      <c r="C17" s="500"/>
      <c r="D17" s="500"/>
      <c r="E17" s="500"/>
      <c r="F17" s="500"/>
      <c r="G17" s="5">
        <v>15</v>
      </c>
      <c r="H17" s="86"/>
    </row>
    <row r="18" spans="1:8" ht="15" customHeight="1">
      <c r="A18" s="71">
        <v>8</v>
      </c>
      <c r="B18" s="500" t="s">
        <v>19</v>
      </c>
      <c r="C18" s="500"/>
      <c r="D18" s="500"/>
      <c r="E18" s="500"/>
      <c r="F18" s="500"/>
      <c r="G18" s="5"/>
      <c r="H18" s="86">
        <f>H16*G17%</f>
        <v>0.2733387723214286</v>
      </c>
    </row>
    <row r="19" spans="1:8" ht="15" customHeight="1">
      <c r="A19" s="71">
        <v>9</v>
      </c>
      <c r="B19" s="504" t="s">
        <v>20</v>
      </c>
      <c r="C19" s="504"/>
      <c r="D19" s="504"/>
      <c r="E19" s="504"/>
      <c r="F19" s="504"/>
      <c r="G19" s="7"/>
      <c r="H19" s="144">
        <f>H16+H18</f>
        <v>2.095597254464286</v>
      </c>
    </row>
    <row r="20" spans="1:8" ht="15" customHeight="1">
      <c r="A20" s="71">
        <v>10</v>
      </c>
      <c r="B20" s="500" t="s">
        <v>16</v>
      </c>
      <c r="C20" s="500"/>
      <c r="D20" s="500"/>
      <c r="E20" s="500"/>
      <c r="F20" s="500"/>
      <c r="G20" s="5">
        <v>0</v>
      </c>
      <c r="H20" s="86"/>
    </row>
    <row r="21" spans="1:9" ht="15" customHeight="1">
      <c r="A21" s="71">
        <v>11</v>
      </c>
      <c r="B21" s="500" t="s">
        <v>17</v>
      </c>
      <c r="C21" s="500"/>
      <c r="D21" s="500"/>
      <c r="E21" s="500"/>
      <c r="F21" s="500"/>
      <c r="G21" s="5"/>
      <c r="H21" s="86">
        <f>H19*G20%</f>
        <v>0</v>
      </c>
      <c r="I21" s="23"/>
    </row>
    <row r="22" spans="1:9" ht="18" customHeight="1">
      <c r="A22" s="71">
        <v>12</v>
      </c>
      <c r="B22" s="501" t="s">
        <v>156</v>
      </c>
      <c r="C22" s="502"/>
      <c r="D22" s="502"/>
      <c r="E22" s="502"/>
      <c r="F22" s="503"/>
      <c r="G22" s="5"/>
      <c r="H22" s="151">
        <f>H19+H21</f>
        <v>2.095597254464286</v>
      </c>
      <c r="I22" s="23"/>
    </row>
    <row r="23" spans="1:9" ht="29.25" customHeight="1">
      <c r="A23" s="8"/>
      <c r="B23" s="41"/>
      <c r="C23" s="41"/>
      <c r="D23" s="41"/>
      <c r="F23" s="41"/>
      <c r="G23" s="9"/>
      <c r="H23" s="9"/>
      <c r="I23" s="23"/>
    </row>
    <row r="25" spans="1:8" ht="15">
      <c r="A25" s="3" t="s">
        <v>4</v>
      </c>
      <c r="E25" s="406"/>
      <c r="F25" s="406"/>
      <c r="G25" s="409" t="s">
        <v>5</v>
      </c>
      <c r="H25" s="409"/>
    </row>
    <row r="26" spans="5:6" ht="15">
      <c r="E26" s="69"/>
      <c r="F26" s="69"/>
    </row>
    <row r="27" spans="5:6" ht="15">
      <c r="E27" s="69"/>
      <c r="F27" s="69"/>
    </row>
    <row r="28" spans="5:6" ht="15">
      <c r="E28" s="69"/>
      <c r="F28" s="69"/>
    </row>
    <row r="29" spans="5:6" ht="15">
      <c r="E29" s="69"/>
      <c r="F29" s="69"/>
    </row>
    <row r="30" spans="5:6" ht="15">
      <c r="E30" s="69"/>
      <c r="F30" s="69"/>
    </row>
    <row r="31" spans="5:6" ht="15">
      <c r="E31" s="69"/>
      <c r="F31" s="69"/>
    </row>
    <row r="32" spans="5:6" ht="15">
      <c r="E32" s="69"/>
      <c r="F32" s="69"/>
    </row>
    <row r="33" spans="5:6" ht="15">
      <c r="E33" s="69"/>
      <c r="F33" s="69"/>
    </row>
    <row r="34" spans="5:6" ht="15">
      <c r="E34" s="69"/>
      <c r="F34" s="69"/>
    </row>
    <row r="35" spans="5:6" ht="15">
      <c r="E35" s="69"/>
      <c r="F35" s="69"/>
    </row>
    <row r="36" spans="5:6" ht="15">
      <c r="E36" s="69"/>
      <c r="F36" s="69"/>
    </row>
    <row r="37" spans="5:6" ht="15">
      <c r="E37" s="69"/>
      <c r="F37" s="69"/>
    </row>
    <row r="38" spans="5:6" ht="15">
      <c r="E38" s="69"/>
      <c r="F38" s="69"/>
    </row>
    <row r="39" spans="5:6" ht="15">
      <c r="E39" s="69"/>
      <c r="F39" s="69"/>
    </row>
  </sheetData>
  <sheetProtection/>
  <mergeCells count="22">
    <mergeCell ref="B21:F21"/>
    <mergeCell ref="B22:F22"/>
    <mergeCell ref="E25:F25"/>
    <mergeCell ref="G25:H25"/>
    <mergeCell ref="B15:F15"/>
    <mergeCell ref="B16:F16"/>
    <mergeCell ref="B17:F17"/>
    <mergeCell ref="B18:F18"/>
    <mergeCell ref="B19:F19"/>
    <mergeCell ref="B20:F20"/>
    <mergeCell ref="B10:F10"/>
    <mergeCell ref="B11:F11"/>
    <mergeCell ref="B12:F12"/>
    <mergeCell ref="B13:F13"/>
    <mergeCell ref="O13:P13"/>
    <mergeCell ref="B14:F14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P39"/>
  <sheetViews>
    <sheetView zoomScalePageLayoutView="0" workbookViewId="0" topLeftCell="A10">
      <selection activeCell="A1" sqref="A1:H26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9" width="9.140625" style="3" customWidth="1"/>
    <col min="10" max="11" width="10.7109375" style="3" bestFit="1" customWidth="1"/>
    <col min="12" max="12" width="9.140625" style="3" customWidth="1"/>
    <col min="13" max="13" width="12.28125" style="3" customWidth="1"/>
    <col min="14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8" ht="15.75" customHeight="1">
      <c r="A7" s="422" t="s">
        <v>151</v>
      </c>
      <c r="B7" s="422"/>
      <c r="C7" s="422"/>
      <c r="D7" s="422"/>
      <c r="E7" s="422"/>
      <c r="F7" s="422"/>
      <c r="G7" s="422"/>
      <c r="H7" s="422"/>
    </row>
    <row r="8" spans="1:8" ht="15" customHeight="1">
      <c r="A8" s="421"/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70" t="s">
        <v>3</v>
      </c>
    </row>
    <row r="11" spans="1:12" ht="27.75" customHeight="1">
      <c r="A11" s="44">
        <v>1</v>
      </c>
      <c r="B11" s="506" t="s">
        <v>494</v>
      </c>
      <c r="C11" s="507"/>
      <c r="D11" s="507"/>
      <c r="E11" s="507"/>
      <c r="F11" s="508"/>
      <c r="G11" s="92">
        <v>454.55</v>
      </c>
      <c r="H11" s="5"/>
      <c r="J11" s="79"/>
      <c r="L11" s="36"/>
    </row>
    <row r="12" spans="1:13" ht="30" customHeight="1">
      <c r="A12" s="44">
        <v>2</v>
      </c>
      <c r="B12" s="505" t="s">
        <v>12</v>
      </c>
      <c r="C12" s="505"/>
      <c r="D12" s="505"/>
      <c r="E12" s="505"/>
      <c r="F12" s="505"/>
      <c r="G12" s="10">
        <v>84</v>
      </c>
      <c r="H12" s="5"/>
      <c r="K12" s="23"/>
      <c r="L12" s="78"/>
      <c r="M12" s="36"/>
    </row>
    <row r="13" spans="1:16" ht="15" customHeight="1">
      <c r="A13" s="71">
        <v>3</v>
      </c>
      <c r="B13" s="500" t="s">
        <v>103</v>
      </c>
      <c r="C13" s="500"/>
      <c r="D13" s="500"/>
      <c r="E13" s="500"/>
      <c r="F13" s="500"/>
      <c r="G13" s="5"/>
      <c r="H13" s="86">
        <f>G11/G12*0.25</f>
        <v>1.352827380952381</v>
      </c>
      <c r="K13" s="23"/>
      <c r="L13" s="78"/>
      <c r="M13" s="36"/>
      <c r="O13" s="409"/>
      <c r="P13" s="409"/>
    </row>
    <row r="14" spans="1:13" ht="15" customHeight="1">
      <c r="A14" s="71">
        <v>4</v>
      </c>
      <c r="B14" s="500" t="s">
        <v>9</v>
      </c>
      <c r="C14" s="500"/>
      <c r="D14" s="500"/>
      <c r="E14" s="500"/>
      <c r="F14" s="500"/>
      <c r="G14" s="13">
        <v>34.07</v>
      </c>
      <c r="H14" s="86">
        <f>H13*G14%</f>
        <v>0.4609082886904762</v>
      </c>
      <c r="K14" s="23"/>
      <c r="L14" s="78"/>
      <c r="M14" s="36"/>
    </row>
    <row r="15" spans="1:13" ht="15" customHeight="1">
      <c r="A15" s="71">
        <v>5</v>
      </c>
      <c r="B15" s="504" t="s">
        <v>10</v>
      </c>
      <c r="C15" s="504"/>
      <c r="D15" s="504"/>
      <c r="E15" s="504"/>
      <c r="F15" s="504"/>
      <c r="G15" s="7"/>
      <c r="H15" s="142">
        <f>H13+H14</f>
        <v>1.813735669642857</v>
      </c>
      <c r="J15" s="80"/>
      <c r="K15" s="80"/>
      <c r="L15" s="80"/>
      <c r="M15" s="81"/>
    </row>
    <row r="16" spans="1:8" ht="15" customHeight="1">
      <c r="A16" s="71">
        <v>6</v>
      </c>
      <c r="B16" s="504" t="s">
        <v>14</v>
      </c>
      <c r="C16" s="504"/>
      <c r="D16" s="504"/>
      <c r="E16" s="504"/>
      <c r="F16" s="504"/>
      <c r="G16" s="7"/>
      <c r="H16" s="144">
        <f>SUM(H15:H15)</f>
        <v>1.813735669642857</v>
      </c>
    </row>
    <row r="17" spans="1:8" ht="15" customHeight="1">
      <c r="A17" s="71">
        <v>7</v>
      </c>
      <c r="B17" s="500" t="s">
        <v>18</v>
      </c>
      <c r="C17" s="500"/>
      <c r="D17" s="500"/>
      <c r="E17" s="500"/>
      <c r="F17" s="500"/>
      <c r="G17" s="5">
        <v>10</v>
      </c>
      <c r="H17" s="86"/>
    </row>
    <row r="18" spans="1:8" ht="15" customHeight="1">
      <c r="A18" s="71">
        <v>8</v>
      </c>
      <c r="B18" s="500" t="s">
        <v>19</v>
      </c>
      <c r="C18" s="500"/>
      <c r="D18" s="500"/>
      <c r="E18" s="500"/>
      <c r="F18" s="500"/>
      <c r="G18" s="5"/>
      <c r="H18" s="86">
        <f>H16*G17%</f>
        <v>0.18137356696428572</v>
      </c>
    </row>
    <row r="19" spans="1:8" ht="15" customHeight="1">
      <c r="A19" s="71">
        <v>9</v>
      </c>
      <c r="B19" s="504" t="s">
        <v>20</v>
      </c>
      <c r="C19" s="504"/>
      <c r="D19" s="504"/>
      <c r="E19" s="504"/>
      <c r="F19" s="504"/>
      <c r="G19" s="7"/>
      <c r="H19" s="144">
        <f>H16+H18</f>
        <v>1.9951092366071428</v>
      </c>
    </row>
    <row r="20" spans="1:8" ht="15" customHeight="1">
      <c r="A20" s="71">
        <v>10</v>
      </c>
      <c r="B20" s="500" t="s">
        <v>16</v>
      </c>
      <c r="C20" s="500"/>
      <c r="D20" s="500"/>
      <c r="E20" s="500"/>
      <c r="F20" s="500"/>
      <c r="G20" s="5">
        <v>0</v>
      </c>
      <c r="H20" s="86"/>
    </row>
    <row r="21" spans="1:9" ht="15" customHeight="1">
      <c r="A21" s="71">
        <v>11</v>
      </c>
      <c r="B21" s="500" t="s">
        <v>17</v>
      </c>
      <c r="C21" s="500"/>
      <c r="D21" s="500"/>
      <c r="E21" s="500"/>
      <c r="F21" s="500"/>
      <c r="G21" s="5"/>
      <c r="H21" s="86">
        <f>H19*G20%</f>
        <v>0</v>
      </c>
      <c r="I21" s="23"/>
    </row>
    <row r="22" spans="1:9" ht="18" customHeight="1">
      <c r="A22" s="71">
        <v>12</v>
      </c>
      <c r="B22" s="501" t="s">
        <v>157</v>
      </c>
      <c r="C22" s="502"/>
      <c r="D22" s="502"/>
      <c r="E22" s="502"/>
      <c r="F22" s="503"/>
      <c r="G22" s="5"/>
      <c r="H22" s="151">
        <f>H19+H21</f>
        <v>1.9951092366071428</v>
      </c>
      <c r="I22" s="23"/>
    </row>
    <row r="23" spans="1:9" ht="29.25" customHeight="1">
      <c r="A23" s="8"/>
      <c r="B23" s="41"/>
      <c r="C23" s="41"/>
      <c r="D23" s="41"/>
      <c r="F23" s="41"/>
      <c r="G23" s="9"/>
      <c r="H23" s="9"/>
      <c r="I23" s="23"/>
    </row>
    <row r="25" spans="1:8" ht="15">
      <c r="A25" s="3" t="s">
        <v>4</v>
      </c>
      <c r="E25" s="406"/>
      <c r="F25" s="406"/>
      <c r="G25" s="409" t="s">
        <v>5</v>
      </c>
      <c r="H25" s="409"/>
    </row>
    <row r="26" spans="5:6" ht="15">
      <c r="E26" s="69"/>
      <c r="F26" s="69"/>
    </row>
    <row r="27" spans="5:6" ht="15">
      <c r="E27" s="69"/>
      <c r="F27" s="69"/>
    </row>
    <row r="28" spans="5:6" ht="15">
      <c r="E28" s="69"/>
      <c r="F28" s="69"/>
    </row>
    <row r="29" spans="5:6" ht="15">
      <c r="E29" s="69"/>
      <c r="F29" s="69"/>
    </row>
    <row r="30" spans="5:6" ht="15">
      <c r="E30" s="69"/>
      <c r="F30" s="69"/>
    </row>
    <row r="31" spans="5:6" ht="15">
      <c r="E31" s="69"/>
      <c r="F31" s="69"/>
    </row>
    <row r="32" spans="5:6" ht="15">
      <c r="E32" s="69"/>
      <c r="F32" s="69"/>
    </row>
    <row r="33" spans="5:6" ht="15">
      <c r="E33" s="69"/>
      <c r="F33" s="69"/>
    </row>
    <row r="34" spans="5:6" ht="15">
      <c r="E34" s="69"/>
      <c r="F34" s="69"/>
    </row>
    <row r="35" spans="5:6" ht="15">
      <c r="E35" s="69"/>
      <c r="F35" s="69"/>
    </row>
    <row r="36" spans="5:6" ht="15">
      <c r="E36" s="69"/>
      <c r="F36" s="69"/>
    </row>
    <row r="37" spans="5:6" ht="15">
      <c r="E37" s="69"/>
      <c r="F37" s="69"/>
    </row>
    <row r="38" spans="5:6" ht="15">
      <c r="E38" s="69"/>
      <c r="F38" s="69"/>
    </row>
    <row r="39" spans="5:6" ht="15">
      <c r="E39" s="69"/>
      <c r="F39" s="69"/>
    </row>
  </sheetData>
  <sheetProtection/>
  <mergeCells count="22">
    <mergeCell ref="B21:F21"/>
    <mergeCell ref="B22:F22"/>
    <mergeCell ref="E25:F25"/>
    <mergeCell ref="G25:H25"/>
    <mergeCell ref="O13:P13"/>
    <mergeCell ref="B16:F16"/>
    <mergeCell ref="B17:F17"/>
    <mergeCell ref="B18:F18"/>
    <mergeCell ref="B19:F19"/>
    <mergeCell ref="B20:F20"/>
    <mergeCell ref="B10:F10"/>
    <mergeCell ref="B11:F11"/>
    <mergeCell ref="B12:F12"/>
    <mergeCell ref="B13:F13"/>
    <mergeCell ref="B14:F14"/>
    <mergeCell ref="B15:F15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view="pageLayout" workbookViewId="0" topLeftCell="A10">
      <selection activeCell="A1" sqref="A1:H43"/>
    </sheetView>
  </sheetViews>
  <sheetFormatPr defaultColWidth="9.140625" defaultRowHeight="15"/>
  <cols>
    <col min="1" max="1" width="3.8515625" style="0" customWidth="1"/>
    <col min="2" max="2" width="61.28125" style="0" customWidth="1"/>
    <col min="3" max="3" width="14.8515625" style="0" customWidth="1"/>
    <col min="4" max="4" width="12.57421875" style="0" customWidth="1"/>
  </cols>
  <sheetData>
    <row r="1" spans="1:5" s="3" customFormat="1" ht="15.75">
      <c r="A1" s="50" t="s">
        <v>28</v>
      </c>
      <c r="B1" s="50"/>
      <c r="C1" s="51" t="s">
        <v>0</v>
      </c>
      <c r="D1" s="51"/>
      <c r="E1" s="50"/>
    </row>
    <row r="2" spans="1:5" s="3" customFormat="1" ht="15.75">
      <c r="A2" s="50"/>
      <c r="B2" s="50"/>
      <c r="C2" s="51" t="s">
        <v>30</v>
      </c>
      <c r="D2" s="51"/>
      <c r="E2" s="50"/>
    </row>
    <row r="3" spans="1:6" s="3" customFormat="1" ht="15.75">
      <c r="A3" s="50"/>
      <c r="B3" s="50"/>
      <c r="C3" s="51" t="s">
        <v>29</v>
      </c>
      <c r="D3" s="51"/>
      <c r="E3" s="50"/>
      <c r="F3" s="20"/>
    </row>
    <row r="4" spans="1:6" s="3" customFormat="1" ht="15.75">
      <c r="A4" s="50"/>
      <c r="B4" s="50"/>
      <c r="C4" s="52"/>
      <c r="D4" s="52" t="s">
        <v>80</v>
      </c>
      <c r="E4" s="50"/>
      <c r="F4" s="11"/>
    </row>
    <row r="5" spans="1:6" s="3" customFormat="1" ht="18.75">
      <c r="A5" s="57"/>
      <c r="B5" s="57"/>
      <c r="C5" s="58"/>
      <c r="D5" s="58"/>
      <c r="F5" s="11"/>
    </row>
    <row r="6" spans="1:6" s="3" customFormat="1" ht="18.75">
      <c r="A6" s="550" t="s">
        <v>115</v>
      </c>
      <c r="B6" s="550"/>
      <c r="C6" s="550"/>
      <c r="D6" s="550"/>
      <c r="F6" s="11"/>
    </row>
    <row r="7" spans="1:6" s="3" customFormat="1" ht="16.5" customHeight="1">
      <c r="A7" s="551" t="s">
        <v>145</v>
      </c>
      <c r="B7" s="551"/>
      <c r="C7" s="551"/>
      <c r="D7" s="551"/>
      <c r="F7" s="11"/>
    </row>
    <row r="8" spans="1:6" s="3" customFormat="1" ht="12.75" customHeight="1">
      <c r="A8" s="551"/>
      <c r="B8" s="551"/>
      <c r="C8" s="551"/>
      <c r="D8" s="551"/>
      <c r="F8" s="11"/>
    </row>
    <row r="9" spans="1:6" s="3" customFormat="1" ht="42.75" customHeight="1">
      <c r="A9" s="72"/>
      <c r="B9" s="551" t="s">
        <v>116</v>
      </c>
      <c r="C9" s="551"/>
      <c r="D9" s="551"/>
      <c r="F9" s="11"/>
    </row>
    <row r="10" spans="1:4" ht="18.75">
      <c r="A10" s="73"/>
      <c r="B10" s="73"/>
      <c r="C10" s="73"/>
      <c r="D10" s="73"/>
    </row>
    <row r="11" spans="1:4" s="29" customFormat="1" ht="36.75" customHeight="1">
      <c r="A11" s="53" t="s">
        <v>1</v>
      </c>
      <c r="B11" s="552" t="s">
        <v>113</v>
      </c>
      <c r="C11" s="553"/>
      <c r="D11" s="554"/>
    </row>
    <row r="12" spans="1:4" ht="36.75" customHeight="1">
      <c r="A12" s="55">
        <v>1</v>
      </c>
      <c r="B12" s="546" t="s">
        <v>99</v>
      </c>
      <c r="C12" s="547"/>
      <c r="D12" s="548"/>
    </row>
    <row r="13" spans="1:4" ht="33.75" customHeight="1">
      <c r="A13" s="56">
        <v>2</v>
      </c>
      <c r="B13" s="549" t="s">
        <v>105</v>
      </c>
      <c r="C13" s="543"/>
      <c r="D13" s="544"/>
    </row>
    <row r="14" spans="1:4" ht="34.5" customHeight="1">
      <c r="A14" s="56">
        <v>3</v>
      </c>
      <c r="B14" s="549" t="s">
        <v>106</v>
      </c>
      <c r="C14" s="543"/>
      <c r="D14" s="544"/>
    </row>
    <row r="15" spans="1:4" ht="30" customHeight="1">
      <c r="A15" s="56">
        <v>4</v>
      </c>
      <c r="B15" s="549" t="s">
        <v>108</v>
      </c>
      <c r="C15" s="543"/>
      <c r="D15" s="544"/>
    </row>
    <row r="16" spans="1:4" ht="31.5" customHeight="1">
      <c r="A16" s="56">
        <v>5</v>
      </c>
      <c r="B16" s="549" t="s">
        <v>109</v>
      </c>
      <c r="C16" s="543"/>
      <c r="D16" s="544"/>
    </row>
    <row r="17" spans="1:4" ht="29.25" customHeight="1">
      <c r="A17" s="56">
        <v>6</v>
      </c>
      <c r="B17" s="549" t="s">
        <v>110</v>
      </c>
      <c r="C17" s="543"/>
      <c r="D17" s="544"/>
    </row>
    <row r="18" spans="1:4" ht="30" customHeight="1">
      <c r="A18" s="56">
        <v>7</v>
      </c>
      <c r="B18" s="549" t="s">
        <v>111</v>
      </c>
      <c r="C18" s="543"/>
      <c r="D18" s="544"/>
    </row>
    <row r="19" spans="1:4" ht="27" customHeight="1">
      <c r="A19" s="60">
        <v>8</v>
      </c>
      <c r="B19" s="555" t="s">
        <v>112</v>
      </c>
      <c r="C19" s="556"/>
      <c r="D19" s="557"/>
    </row>
    <row r="20" spans="1:4" ht="31.5" customHeight="1">
      <c r="A20" s="74">
        <v>9</v>
      </c>
      <c r="B20" s="543" t="s">
        <v>118</v>
      </c>
      <c r="C20" s="543"/>
      <c r="D20" s="544"/>
    </row>
    <row r="21" spans="1:4" ht="15">
      <c r="A21" s="46"/>
      <c r="B21" s="47"/>
      <c r="C21" s="48"/>
      <c r="D21" s="47"/>
    </row>
    <row r="22" spans="1:4" ht="15">
      <c r="A22" s="46"/>
      <c r="B22" s="47"/>
      <c r="C22" s="48"/>
      <c r="D22" s="47"/>
    </row>
    <row r="24" spans="1:8" s="3" customFormat="1" ht="15.75">
      <c r="A24" s="545" t="s">
        <v>78</v>
      </c>
      <c r="B24" s="545"/>
      <c r="C24" s="545"/>
      <c r="D24" s="545"/>
      <c r="E24" s="34"/>
      <c r="F24" s="34"/>
      <c r="G24" s="409"/>
      <c r="H24" s="409"/>
    </row>
    <row r="25" spans="1:4" ht="15.75">
      <c r="A25" s="59"/>
      <c r="B25" s="59"/>
      <c r="C25" s="59"/>
      <c r="D25" s="59"/>
    </row>
  </sheetData>
  <sheetProtection/>
  <mergeCells count="15">
    <mergeCell ref="A6:D6"/>
    <mergeCell ref="A7:D8"/>
    <mergeCell ref="B9:D9"/>
    <mergeCell ref="B11:D11"/>
    <mergeCell ref="B18:D18"/>
    <mergeCell ref="B19:D19"/>
    <mergeCell ref="B20:D20"/>
    <mergeCell ref="A24:D24"/>
    <mergeCell ref="G24:H24"/>
    <mergeCell ref="B12:D12"/>
    <mergeCell ref="B13:D13"/>
    <mergeCell ref="B14:D14"/>
    <mergeCell ref="B15:D15"/>
    <mergeCell ref="B16:D16"/>
    <mergeCell ref="B17:D17"/>
  </mergeCells>
  <printOptions/>
  <pageMargins left="0.787401574803149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59"/>
  <sheetViews>
    <sheetView zoomScalePageLayoutView="0" workbookViewId="0" topLeftCell="A1">
      <selection activeCell="I51" sqref="I51"/>
    </sheetView>
  </sheetViews>
  <sheetFormatPr defaultColWidth="9.140625" defaultRowHeight="15"/>
  <cols>
    <col min="1" max="1" width="8.2812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19.421875" style="3" customWidth="1"/>
    <col min="7" max="7" width="14.421875" style="3" customWidth="1"/>
    <col min="8" max="8" width="14.140625" style="3" customWidth="1"/>
    <col min="9" max="16384" width="9.140625" style="3" customWidth="1"/>
  </cols>
  <sheetData>
    <row r="1" spans="1:9" ht="18.75">
      <c r="A1" s="57"/>
      <c r="B1" s="57"/>
      <c r="C1" s="57"/>
      <c r="D1" s="57"/>
      <c r="E1" s="57"/>
      <c r="F1" s="57"/>
      <c r="G1" s="377" t="s">
        <v>0</v>
      </c>
      <c r="H1" s="377"/>
      <c r="I1" s="57"/>
    </row>
    <row r="2" spans="1:9" ht="18.75">
      <c r="A2" s="57"/>
      <c r="B2" s="57"/>
      <c r="C2" s="57"/>
      <c r="D2" s="57"/>
      <c r="E2" s="57"/>
      <c r="F2" s="57"/>
      <c r="G2" s="377" t="s">
        <v>30</v>
      </c>
      <c r="H2" s="377"/>
      <c r="I2" s="57"/>
    </row>
    <row r="3" spans="1:9" ht="18.75">
      <c r="A3" s="57"/>
      <c r="B3" s="57"/>
      <c r="C3" s="254"/>
      <c r="D3" s="254"/>
      <c r="E3" s="254"/>
      <c r="F3" s="254"/>
      <c r="G3" s="254" t="s">
        <v>29</v>
      </c>
      <c r="H3" s="254"/>
      <c r="I3" s="57"/>
    </row>
    <row r="4" spans="1:9" ht="18.75">
      <c r="A4" s="57"/>
      <c r="B4" s="57"/>
      <c r="C4" s="57"/>
      <c r="D4" s="57"/>
      <c r="E4" s="255"/>
      <c r="F4" s="255"/>
      <c r="G4" s="58"/>
      <c r="H4" s="58">
        <v>43709</v>
      </c>
      <c r="I4" s="57"/>
    </row>
    <row r="5" spans="1:9" ht="18.75">
      <c r="A5" s="57"/>
      <c r="B5" s="57"/>
      <c r="C5" s="57"/>
      <c r="D5" s="57"/>
      <c r="E5" s="255"/>
      <c r="F5" s="57"/>
      <c r="G5" s="57"/>
      <c r="H5" s="57"/>
      <c r="I5" s="57"/>
    </row>
    <row r="6" spans="1:9" ht="18.75">
      <c r="A6" s="378" t="s">
        <v>349</v>
      </c>
      <c r="B6" s="378"/>
      <c r="C6" s="378"/>
      <c r="D6" s="378"/>
      <c r="E6" s="378"/>
      <c r="F6" s="378"/>
      <c r="G6" s="378"/>
      <c r="H6" s="378"/>
      <c r="I6" s="57"/>
    </row>
    <row r="7" spans="1:11" ht="19.5" customHeight="1">
      <c r="A7" s="354" t="s">
        <v>503</v>
      </c>
      <c r="B7" s="354"/>
      <c r="C7" s="354"/>
      <c r="D7" s="354"/>
      <c r="E7" s="354"/>
      <c r="F7" s="354"/>
      <c r="G7" s="354"/>
      <c r="H7" s="354"/>
      <c r="I7" s="57"/>
      <c r="J7" s="191" t="s">
        <v>308</v>
      </c>
      <c r="K7" s="191"/>
    </row>
    <row r="8" spans="1:10" ht="18.75" customHeight="1">
      <c r="A8" s="378" t="s">
        <v>350</v>
      </c>
      <c r="B8" s="378"/>
      <c r="C8" s="378"/>
      <c r="D8" s="378"/>
      <c r="E8" s="378"/>
      <c r="F8" s="378"/>
      <c r="G8" s="378"/>
      <c r="H8" s="378"/>
      <c r="I8" s="57"/>
      <c r="J8" s="191" t="s">
        <v>378</v>
      </c>
    </row>
    <row r="9" spans="1:9" ht="9.75" customHeight="1">
      <c r="A9" s="57"/>
      <c r="B9" s="57"/>
      <c r="C9" s="57"/>
      <c r="D9" s="57"/>
      <c r="E9" s="57"/>
      <c r="F9" s="57"/>
      <c r="G9" s="57"/>
      <c r="H9" s="57"/>
      <c r="I9" s="57"/>
    </row>
    <row r="10" spans="1:9" ht="46.5" customHeight="1">
      <c r="A10" s="256" t="s">
        <v>1</v>
      </c>
      <c r="B10" s="376" t="s">
        <v>56</v>
      </c>
      <c r="C10" s="376"/>
      <c r="D10" s="376"/>
      <c r="E10" s="376"/>
      <c r="F10" s="376"/>
      <c r="G10" s="256" t="s">
        <v>62</v>
      </c>
      <c r="H10" s="53" t="s">
        <v>380</v>
      </c>
      <c r="I10" s="57"/>
    </row>
    <row r="11" spans="1:12" ht="48.75" customHeight="1">
      <c r="A11" s="257">
        <v>1</v>
      </c>
      <c r="B11" s="367" t="s">
        <v>382</v>
      </c>
      <c r="C11" s="368"/>
      <c r="D11" s="368"/>
      <c r="E11" s="368"/>
      <c r="F11" s="369"/>
      <c r="G11" s="284" t="s">
        <v>400</v>
      </c>
      <c r="H11" s="285" t="s">
        <v>506</v>
      </c>
      <c r="I11" s="57"/>
      <c r="J11" s="23"/>
      <c r="L11" s="36"/>
    </row>
    <row r="12" spans="1:12" ht="45.75" customHeight="1">
      <c r="A12" s="257">
        <v>2</v>
      </c>
      <c r="B12" s="367" t="s">
        <v>386</v>
      </c>
      <c r="C12" s="368"/>
      <c r="D12" s="368"/>
      <c r="E12" s="368"/>
      <c r="F12" s="369"/>
      <c r="G12" s="284" t="s">
        <v>400</v>
      </c>
      <c r="H12" s="285" t="s">
        <v>507</v>
      </c>
      <c r="I12" s="57"/>
      <c r="J12" s="23"/>
      <c r="L12" s="36"/>
    </row>
    <row r="13" spans="1:12" ht="45" customHeight="1">
      <c r="A13" s="257">
        <v>3</v>
      </c>
      <c r="B13" s="374" t="s">
        <v>384</v>
      </c>
      <c r="C13" s="374"/>
      <c r="D13" s="374"/>
      <c r="E13" s="374"/>
      <c r="F13" s="374"/>
      <c r="G13" s="284" t="s">
        <v>400</v>
      </c>
      <c r="H13" s="285" t="s">
        <v>401</v>
      </c>
      <c r="I13" s="260"/>
      <c r="J13" s="23"/>
      <c r="L13" s="36"/>
    </row>
    <row r="14" spans="1:13" ht="47.25" customHeight="1">
      <c r="A14" s="257">
        <v>4</v>
      </c>
      <c r="B14" s="374" t="s">
        <v>383</v>
      </c>
      <c r="C14" s="374"/>
      <c r="D14" s="374"/>
      <c r="E14" s="374"/>
      <c r="F14" s="374"/>
      <c r="G14" s="284" t="s">
        <v>400</v>
      </c>
      <c r="H14" s="285" t="s">
        <v>508</v>
      </c>
      <c r="I14" s="57"/>
      <c r="J14" s="375"/>
      <c r="K14" s="375"/>
      <c r="L14" s="375"/>
      <c r="M14" s="375"/>
    </row>
    <row r="15" spans="1:9" ht="46.5" customHeight="1">
      <c r="A15" s="257">
        <v>5</v>
      </c>
      <c r="B15" s="367" t="s">
        <v>381</v>
      </c>
      <c r="C15" s="368"/>
      <c r="D15" s="368"/>
      <c r="E15" s="368"/>
      <c r="F15" s="369"/>
      <c r="G15" s="284" t="s">
        <v>400</v>
      </c>
      <c r="H15" s="285" t="s">
        <v>401</v>
      </c>
      <c r="I15" s="57"/>
    </row>
    <row r="16" spans="1:15" ht="40.5" customHeight="1">
      <c r="A16" s="257">
        <v>6</v>
      </c>
      <c r="B16" s="370" t="s">
        <v>402</v>
      </c>
      <c r="C16" s="370"/>
      <c r="D16" s="370"/>
      <c r="E16" s="370"/>
      <c r="F16" s="370"/>
      <c r="G16" s="286" t="s">
        <v>267</v>
      </c>
      <c r="H16" s="285">
        <v>1.4</v>
      </c>
      <c r="I16" s="57"/>
      <c r="J16" s="291" t="s">
        <v>418</v>
      </c>
      <c r="K16" s="291"/>
      <c r="L16" s="291"/>
      <c r="M16" s="291" t="s">
        <v>419</v>
      </c>
      <c r="N16" s="291"/>
      <c r="O16" s="291"/>
    </row>
    <row r="17" spans="1:9" ht="18.75" customHeight="1" hidden="1">
      <c r="A17" s="257">
        <v>5</v>
      </c>
      <c r="B17" s="370"/>
      <c r="C17" s="370"/>
      <c r="D17" s="370"/>
      <c r="E17" s="370"/>
      <c r="F17" s="370"/>
      <c r="G17" s="262"/>
      <c r="H17" s="259">
        <v>1.5</v>
      </c>
      <c r="I17" s="57"/>
    </row>
    <row r="18" spans="1:9" ht="21.75" customHeight="1" hidden="1">
      <c r="A18" s="257">
        <v>6</v>
      </c>
      <c r="B18" s="367"/>
      <c r="C18" s="368"/>
      <c r="D18" s="368"/>
      <c r="E18" s="368"/>
      <c r="F18" s="369"/>
      <c r="G18" s="263"/>
      <c r="H18" s="259">
        <v>1.5</v>
      </c>
      <c r="I18" s="57"/>
    </row>
    <row r="19" spans="1:9" ht="20.25" customHeight="1" hidden="1">
      <c r="A19" s="257">
        <v>7</v>
      </c>
      <c r="B19" s="374"/>
      <c r="C19" s="374"/>
      <c r="D19" s="374"/>
      <c r="E19" s="374"/>
      <c r="F19" s="374"/>
      <c r="G19" s="264"/>
      <c r="H19" s="259">
        <v>1.5</v>
      </c>
      <c r="I19" s="57"/>
    </row>
    <row r="20" spans="1:9" ht="18.75" customHeight="1" hidden="1">
      <c r="A20" s="257">
        <v>8</v>
      </c>
      <c r="B20" s="367"/>
      <c r="C20" s="368"/>
      <c r="D20" s="368"/>
      <c r="E20" s="368"/>
      <c r="F20" s="369"/>
      <c r="G20" s="258"/>
      <c r="H20" s="259">
        <v>1.5</v>
      </c>
      <c r="I20" s="57"/>
    </row>
    <row r="21" spans="1:9" ht="18.75" customHeight="1" hidden="1">
      <c r="A21" s="257"/>
      <c r="B21" s="367"/>
      <c r="C21" s="368"/>
      <c r="D21" s="368"/>
      <c r="E21" s="368"/>
      <c r="F21" s="369"/>
      <c r="G21" s="258"/>
      <c r="H21" s="259">
        <v>1.5</v>
      </c>
      <c r="I21" s="57"/>
    </row>
    <row r="22" spans="1:9" ht="18.75" customHeight="1" hidden="1">
      <c r="A22" s="257"/>
      <c r="B22" s="367"/>
      <c r="C22" s="368"/>
      <c r="D22" s="368"/>
      <c r="E22" s="368"/>
      <c r="F22" s="369"/>
      <c r="G22" s="258"/>
      <c r="H22" s="259">
        <v>1.5</v>
      </c>
      <c r="I22" s="57"/>
    </row>
    <row r="23" spans="1:9" ht="18.75" customHeight="1" hidden="1">
      <c r="A23" s="257"/>
      <c r="B23" s="367"/>
      <c r="C23" s="368"/>
      <c r="D23" s="368"/>
      <c r="E23" s="368"/>
      <c r="F23" s="369"/>
      <c r="G23" s="265"/>
      <c r="H23" s="259">
        <v>1.5</v>
      </c>
      <c r="I23" s="57"/>
    </row>
    <row r="24" spans="1:9" ht="18.75" customHeight="1" hidden="1">
      <c r="A24" s="257"/>
      <c r="B24" s="367"/>
      <c r="C24" s="368"/>
      <c r="D24" s="368"/>
      <c r="E24" s="368"/>
      <c r="F24" s="369"/>
      <c r="G24" s="266"/>
      <c r="H24" s="259">
        <v>1.5</v>
      </c>
      <c r="I24" s="57"/>
    </row>
    <row r="25" spans="1:9" ht="19.5" customHeight="1" hidden="1">
      <c r="A25" s="257">
        <v>9</v>
      </c>
      <c r="B25" s="370"/>
      <c r="C25" s="370"/>
      <c r="D25" s="370"/>
      <c r="E25" s="370"/>
      <c r="F25" s="370"/>
      <c r="G25" s="262"/>
      <c r="H25" s="259">
        <v>1.5</v>
      </c>
      <c r="I25" s="57"/>
    </row>
    <row r="26" spans="1:9" ht="48.75" customHeight="1" hidden="1">
      <c r="A26" s="257"/>
      <c r="B26" s="367"/>
      <c r="C26" s="368"/>
      <c r="D26" s="368"/>
      <c r="E26" s="368"/>
      <c r="F26" s="369"/>
      <c r="G26" s="267"/>
      <c r="H26" s="259">
        <v>1.5</v>
      </c>
      <c r="I26" s="57"/>
    </row>
    <row r="27" spans="1:11" ht="44.25" customHeight="1">
      <c r="A27" s="257">
        <v>7</v>
      </c>
      <c r="B27" s="367" t="s">
        <v>509</v>
      </c>
      <c r="C27" s="368"/>
      <c r="D27" s="368"/>
      <c r="E27" s="368"/>
      <c r="F27" s="369"/>
      <c r="G27" s="348" t="s">
        <v>498</v>
      </c>
      <c r="H27" s="259">
        <v>10.3</v>
      </c>
      <c r="I27" s="292"/>
      <c r="J27" s="293"/>
      <c r="K27" s="293"/>
    </row>
    <row r="28" spans="1:9" ht="48" customHeight="1" hidden="1">
      <c r="A28" s="257">
        <v>7</v>
      </c>
      <c r="B28" s="367" t="s">
        <v>379</v>
      </c>
      <c r="C28" s="368"/>
      <c r="D28" s="368"/>
      <c r="E28" s="368"/>
      <c r="F28" s="369"/>
      <c r="G28" s="267" t="s">
        <v>375</v>
      </c>
      <c r="H28" s="259">
        <v>13</v>
      </c>
      <c r="I28" s="57"/>
    </row>
    <row r="29" spans="1:10" ht="23.25" customHeight="1" hidden="1">
      <c r="A29" s="257">
        <v>8</v>
      </c>
      <c r="B29" s="371" t="s">
        <v>357</v>
      </c>
      <c r="C29" s="372"/>
      <c r="D29" s="372"/>
      <c r="E29" s="372"/>
      <c r="F29" s="372"/>
      <c r="G29" s="372"/>
      <c r="H29" s="373"/>
      <c r="I29" s="57"/>
      <c r="J29" s="140"/>
    </row>
    <row r="30" spans="1:9" ht="18.75" customHeight="1" hidden="1">
      <c r="A30" s="257">
        <v>8</v>
      </c>
      <c r="B30" s="358"/>
      <c r="C30" s="358"/>
      <c r="D30" s="358"/>
      <c r="E30" s="358"/>
      <c r="F30" s="358"/>
      <c r="G30" s="268"/>
      <c r="H30" s="252"/>
      <c r="I30" s="57"/>
    </row>
    <row r="31" spans="1:9" ht="19.5" customHeight="1" hidden="1">
      <c r="A31" s="257">
        <v>8</v>
      </c>
      <c r="B31" s="358"/>
      <c r="C31" s="358"/>
      <c r="D31" s="358"/>
      <c r="E31" s="358"/>
      <c r="F31" s="358"/>
      <c r="G31" s="268"/>
      <c r="H31" s="252"/>
      <c r="I31" s="269"/>
    </row>
    <row r="32" spans="1:10" ht="28.5" customHeight="1" hidden="1">
      <c r="A32" s="257" t="s">
        <v>364</v>
      </c>
      <c r="B32" s="359" t="s">
        <v>373</v>
      </c>
      <c r="C32" s="360"/>
      <c r="D32" s="360"/>
      <c r="E32" s="360"/>
      <c r="F32" s="361"/>
      <c r="G32" s="268" t="s">
        <v>267</v>
      </c>
      <c r="H32" s="259">
        <v>0.65</v>
      </c>
      <c r="I32" s="269"/>
      <c r="J32" s="140"/>
    </row>
    <row r="33" spans="1:11" ht="50.25" customHeight="1" hidden="1">
      <c r="A33" s="257" t="s">
        <v>365</v>
      </c>
      <c r="B33" s="359" t="s">
        <v>356</v>
      </c>
      <c r="C33" s="360"/>
      <c r="D33" s="360"/>
      <c r="E33" s="360"/>
      <c r="F33" s="361"/>
      <c r="G33" s="270" t="s">
        <v>374</v>
      </c>
      <c r="H33" s="259">
        <v>5</v>
      </c>
      <c r="I33" s="269"/>
      <c r="K33" s="140"/>
    </row>
    <row r="34" spans="1:9" ht="18.75" hidden="1">
      <c r="A34" s="257" t="s">
        <v>366</v>
      </c>
      <c r="B34" s="359" t="s">
        <v>358</v>
      </c>
      <c r="C34" s="360"/>
      <c r="D34" s="360"/>
      <c r="E34" s="360"/>
      <c r="F34" s="361"/>
      <c r="G34" s="270"/>
      <c r="H34" s="252"/>
      <c r="I34" s="57"/>
    </row>
    <row r="35" spans="1:9" ht="18.75" hidden="1">
      <c r="A35" s="257" t="s">
        <v>368</v>
      </c>
      <c r="B35" s="355" t="s">
        <v>359</v>
      </c>
      <c r="C35" s="356"/>
      <c r="D35" s="356"/>
      <c r="E35" s="356"/>
      <c r="F35" s="357"/>
      <c r="G35" s="381" t="s">
        <v>267</v>
      </c>
      <c r="H35" s="384">
        <v>3.2</v>
      </c>
      <c r="I35" s="57"/>
    </row>
    <row r="36" spans="1:9" ht="18.75" hidden="1">
      <c r="A36" s="257" t="s">
        <v>369</v>
      </c>
      <c r="B36" s="355" t="s">
        <v>360</v>
      </c>
      <c r="C36" s="356"/>
      <c r="D36" s="356"/>
      <c r="E36" s="356"/>
      <c r="F36" s="357"/>
      <c r="G36" s="382"/>
      <c r="H36" s="385"/>
      <c r="I36" s="57"/>
    </row>
    <row r="37" spans="1:9" ht="18.75" hidden="1">
      <c r="A37" s="257" t="s">
        <v>370</v>
      </c>
      <c r="B37" s="355" t="s">
        <v>361</v>
      </c>
      <c r="C37" s="356"/>
      <c r="D37" s="356"/>
      <c r="E37" s="356"/>
      <c r="F37" s="357"/>
      <c r="G37" s="382"/>
      <c r="H37" s="385"/>
      <c r="I37" s="57"/>
    </row>
    <row r="38" spans="1:9" ht="18.75" hidden="1">
      <c r="A38" s="257" t="s">
        <v>371</v>
      </c>
      <c r="B38" s="355" t="s">
        <v>362</v>
      </c>
      <c r="C38" s="356"/>
      <c r="D38" s="356"/>
      <c r="E38" s="356"/>
      <c r="F38" s="357"/>
      <c r="G38" s="382"/>
      <c r="H38" s="385"/>
      <c r="I38" s="57"/>
    </row>
    <row r="39" spans="1:9" ht="18.75" hidden="1">
      <c r="A39" s="257" t="s">
        <v>372</v>
      </c>
      <c r="B39" s="355" t="s">
        <v>363</v>
      </c>
      <c r="C39" s="356"/>
      <c r="D39" s="356"/>
      <c r="E39" s="356"/>
      <c r="F39" s="357"/>
      <c r="G39" s="383"/>
      <c r="H39" s="386"/>
      <c r="I39" s="57"/>
    </row>
    <row r="40" spans="1:9" ht="45.75" customHeight="1">
      <c r="A40" s="257">
        <v>8</v>
      </c>
      <c r="B40" s="365" t="s">
        <v>510</v>
      </c>
      <c r="C40" s="360"/>
      <c r="D40" s="360"/>
      <c r="E40" s="360"/>
      <c r="F40" s="361"/>
      <c r="G40" s="284" t="s">
        <v>400</v>
      </c>
      <c r="H40" s="285" t="s">
        <v>511</v>
      </c>
      <c r="I40" s="57"/>
    </row>
    <row r="41" spans="1:9" ht="48.75" customHeight="1">
      <c r="A41" s="257">
        <v>9</v>
      </c>
      <c r="B41" s="359" t="s">
        <v>512</v>
      </c>
      <c r="C41" s="360"/>
      <c r="D41" s="360"/>
      <c r="E41" s="360"/>
      <c r="F41" s="361"/>
      <c r="G41" s="348" t="s">
        <v>498</v>
      </c>
      <c r="H41" s="387">
        <v>10.9</v>
      </c>
      <c r="I41" s="57"/>
    </row>
    <row r="42" spans="1:9" ht="15" customHeight="1" hidden="1">
      <c r="A42" s="271"/>
      <c r="B42" s="355"/>
      <c r="C42" s="356"/>
      <c r="D42" s="356"/>
      <c r="E42" s="356"/>
      <c r="F42" s="357"/>
      <c r="G42" s="164"/>
      <c r="H42" s="387"/>
      <c r="I42" s="57"/>
    </row>
    <row r="43" spans="1:9" ht="15" customHeight="1" hidden="1">
      <c r="A43" s="271"/>
      <c r="B43" s="355"/>
      <c r="C43" s="356"/>
      <c r="D43" s="356"/>
      <c r="E43" s="356"/>
      <c r="F43" s="357"/>
      <c r="G43" s="164"/>
      <c r="H43" s="387"/>
      <c r="I43" s="57"/>
    </row>
    <row r="44" spans="1:9" ht="15" customHeight="1" hidden="1">
      <c r="A44" s="271"/>
      <c r="B44" s="355"/>
      <c r="C44" s="356"/>
      <c r="D44" s="356"/>
      <c r="E44" s="356"/>
      <c r="F44" s="357"/>
      <c r="G44" s="164"/>
      <c r="H44" s="387"/>
      <c r="I44" s="57"/>
    </row>
    <row r="45" spans="1:9" ht="18.75" hidden="1">
      <c r="A45" s="271"/>
      <c r="B45" s="355"/>
      <c r="C45" s="356"/>
      <c r="D45" s="356"/>
      <c r="E45" s="356"/>
      <c r="F45" s="357"/>
      <c r="G45" s="164"/>
      <c r="H45" s="387"/>
      <c r="I45" s="57"/>
    </row>
    <row r="46" spans="1:9" ht="18.75" hidden="1">
      <c r="A46" s="271"/>
      <c r="B46" s="355"/>
      <c r="C46" s="356"/>
      <c r="D46" s="356"/>
      <c r="E46" s="356"/>
      <c r="F46" s="357"/>
      <c r="G46" s="164"/>
      <c r="H46" s="164"/>
      <c r="I46" s="57"/>
    </row>
    <row r="47" spans="1:9" ht="18.75" hidden="1">
      <c r="A47" s="272"/>
      <c r="B47" s="358"/>
      <c r="C47" s="358"/>
      <c r="D47" s="358"/>
      <c r="E47" s="358"/>
      <c r="F47" s="358"/>
      <c r="G47" s="268"/>
      <c r="H47" s="252"/>
      <c r="I47" s="57"/>
    </row>
    <row r="48" spans="1:9" ht="18.75" hidden="1">
      <c r="A48" s="271"/>
      <c r="B48" s="359"/>
      <c r="C48" s="360"/>
      <c r="D48" s="360"/>
      <c r="E48" s="360"/>
      <c r="F48" s="361"/>
      <c r="G48" s="270"/>
      <c r="H48" s="252"/>
      <c r="I48" s="57"/>
    </row>
    <row r="49" spans="1:9" ht="18.75" hidden="1">
      <c r="A49" s="271"/>
      <c r="B49" s="365"/>
      <c r="C49" s="360"/>
      <c r="D49" s="360"/>
      <c r="E49" s="360"/>
      <c r="F49" s="361"/>
      <c r="G49" s="268"/>
      <c r="H49" s="252"/>
      <c r="I49" s="57"/>
    </row>
    <row r="50" spans="1:9" ht="18.75" hidden="1">
      <c r="A50" s="168"/>
      <c r="B50" s="359"/>
      <c r="C50" s="360"/>
      <c r="D50" s="360"/>
      <c r="E50" s="360"/>
      <c r="F50" s="361"/>
      <c r="G50" s="270"/>
      <c r="H50" s="252"/>
      <c r="I50" s="57"/>
    </row>
    <row r="51" spans="1:9" ht="18.75">
      <c r="A51" s="294">
        <v>10</v>
      </c>
      <c r="B51" s="351" t="s">
        <v>513</v>
      </c>
      <c r="C51" s="352"/>
      <c r="D51" s="352"/>
      <c r="E51" s="352"/>
      <c r="F51" s="353"/>
      <c r="G51" s="286"/>
      <c r="H51" s="271"/>
      <c r="I51" s="57"/>
    </row>
    <row r="52" spans="1:9" ht="47.25">
      <c r="A52" s="349" t="s">
        <v>514</v>
      </c>
      <c r="B52" s="362" t="s">
        <v>518</v>
      </c>
      <c r="C52" s="363"/>
      <c r="D52" s="363"/>
      <c r="E52" s="363"/>
      <c r="F52" s="364"/>
      <c r="G52" s="345" t="s">
        <v>267</v>
      </c>
      <c r="H52" s="28" t="s">
        <v>517</v>
      </c>
      <c r="I52" s="57"/>
    </row>
    <row r="53" spans="1:9" ht="42" customHeight="1">
      <c r="A53" s="349" t="s">
        <v>515</v>
      </c>
      <c r="B53" s="362" t="s">
        <v>519</v>
      </c>
      <c r="C53" s="363"/>
      <c r="D53" s="363"/>
      <c r="E53" s="363"/>
      <c r="F53" s="364"/>
      <c r="G53" s="345" t="s">
        <v>267</v>
      </c>
      <c r="H53" s="345">
        <v>0.33</v>
      </c>
      <c r="I53" s="57"/>
    </row>
    <row r="54" spans="1:9" ht="38.25" customHeight="1">
      <c r="A54" s="349" t="s">
        <v>516</v>
      </c>
      <c r="B54" s="362" t="s">
        <v>520</v>
      </c>
      <c r="C54" s="363"/>
      <c r="D54" s="363"/>
      <c r="E54" s="363"/>
      <c r="F54" s="364"/>
      <c r="G54" s="345" t="s">
        <v>267</v>
      </c>
      <c r="H54" s="345">
        <v>0.55</v>
      </c>
      <c r="I54" s="57"/>
    </row>
    <row r="55" spans="1:9" ht="18.75">
      <c r="A55" s="57"/>
      <c r="B55" s="57"/>
      <c r="C55" s="57"/>
      <c r="D55" s="57"/>
      <c r="E55" s="57"/>
      <c r="F55" s="379"/>
      <c r="G55" s="379"/>
      <c r="H55" s="380"/>
      <c r="I55" s="380"/>
    </row>
    <row r="56" spans="1:9" ht="18.75">
      <c r="A56" s="57"/>
      <c r="B56" s="57"/>
      <c r="C56" s="57"/>
      <c r="D56" s="57"/>
      <c r="E56" s="57"/>
      <c r="F56" s="57"/>
      <c r="G56" s="57"/>
      <c r="H56" s="57"/>
      <c r="I56" s="57"/>
    </row>
    <row r="57" spans="1:9" ht="18.75">
      <c r="A57" s="57" t="s">
        <v>367</v>
      </c>
      <c r="B57" s="57"/>
      <c r="C57" s="57"/>
      <c r="D57" s="57"/>
      <c r="E57" s="57"/>
      <c r="F57" s="57"/>
      <c r="G57" s="57" t="s">
        <v>5</v>
      </c>
      <c r="H57" s="57"/>
      <c r="I57" s="57"/>
    </row>
    <row r="58" spans="1:9" ht="18.75">
      <c r="A58" s="57"/>
      <c r="B58" s="57"/>
      <c r="C58" s="57"/>
      <c r="D58" s="57"/>
      <c r="E58" s="57"/>
      <c r="F58" s="57"/>
      <c r="G58" s="57"/>
      <c r="H58" s="57"/>
      <c r="I58" s="57"/>
    </row>
    <row r="59" spans="1:9" ht="20.25">
      <c r="A59" s="273"/>
      <c r="B59" s="273"/>
      <c r="C59" s="273"/>
      <c r="D59" s="273"/>
      <c r="E59" s="273"/>
      <c r="F59" s="273"/>
      <c r="G59" s="273"/>
      <c r="H59" s="273"/>
      <c r="I59" s="273"/>
    </row>
  </sheetData>
  <sheetProtection/>
  <mergeCells count="56">
    <mergeCell ref="F55:G55"/>
    <mergeCell ref="H55:I55"/>
    <mergeCell ref="B50:F50"/>
    <mergeCell ref="B36:F36"/>
    <mergeCell ref="B37:F37"/>
    <mergeCell ref="B38:F38"/>
    <mergeCell ref="B51:F51"/>
    <mergeCell ref="B49:F49"/>
    <mergeCell ref="G35:G39"/>
    <mergeCell ref="H35:H39"/>
    <mergeCell ref="B11:F11"/>
    <mergeCell ref="B12:F12"/>
    <mergeCell ref="B13:F13"/>
    <mergeCell ref="B46:F46"/>
    <mergeCell ref="B48:F48"/>
    <mergeCell ref="B47:F47"/>
    <mergeCell ref="B35:F35"/>
    <mergeCell ref="B29:H29"/>
    <mergeCell ref="H41:H45"/>
    <mergeCell ref="B42:F42"/>
    <mergeCell ref="G1:H1"/>
    <mergeCell ref="G2:H2"/>
    <mergeCell ref="A6:H6"/>
    <mergeCell ref="A7:H7"/>
    <mergeCell ref="A8:H8"/>
    <mergeCell ref="B10:F10"/>
    <mergeCell ref="B14:F14"/>
    <mergeCell ref="J14:M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7:F27"/>
    <mergeCell ref="B26:F26"/>
    <mergeCell ref="B28:F28"/>
    <mergeCell ref="B52:F52"/>
    <mergeCell ref="B53:F53"/>
    <mergeCell ref="B41:F41"/>
    <mergeCell ref="B43:F43"/>
    <mergeCell ref="B44:F44"/>
    <mergeCell ref="B45:F45"/>
    <mergeCell ref="B54:F54"/>
    <mergeCell ref="B30:F30"/>
    <mergeCell ref="B31:F31"/>
    <mergeCell ref="B32:F32"/>
    <mergeCell ref="B33:F33"/>
    <mergeCell ref="B34:F34"/>
    <mergeCell ref="B39:F39"/>
    <mergeCell ref="B40:F40"/>
  </mergeCells>
  <printOptions/>
  <pageMargins left="0.11811023622047245" right="0.11811023622047245" top="0.35433070866141736" bottom="0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130" zoomScaleNormal="130" zoomScalePageLayoutView="0" workbookViewId="0" topLeftCell="A22">
      <selection activeCell="A1" sqref="A1:H43"/>
    </sheetView>
  </sheetViews>
  <sheetFormatPr defaultColWidth="9.140625" defaultRowHeight="15"/>
  <cols>
    <col min="1" max="1" width="3.8515625" style="0" customWidth="1"/>
    <col min="2" max="2" width="60.421875" style="0" customWidth="1"/>
    <col min="3" max="3" width="13.8515625" style="0" customWidth="1"/>
    <col min="4" max="4" width="13.140625" style="0" customWidth="1"/>
  </cols>
  <sheetData>
    <row r="1" spans="1:5" s="3" customFormat="1" ht="15.75">
      <c r="A1" s="50" t="s">
        <v>28</v>
      </c>
      <c r="B1" s="50"/>
      <c r="C1" s="51" t="s">
        <v>0</v>
      </c>
      <c r="D1" s="51"/>
      <c r="E1" s="50"/>
    </row>
    <row r="2" spans="1:5" s="3" customFormat="1" ht="15.75">
      <c r="A2" s="50"/>
      <c r="B2" s="50"/>
      <c r="C2" s="51" t="s">
        <v>30</v>
      </c>
      <c r="D2" s="51"/>
      <c r="E2" s="50"/>
    </row>
    <row r="3" spans="1:6" s="3" customFormat="1" ht="15.75">
      <c r="A3" s="50"/>
      <c r="B3" s="50"/>
      <c r="C3" s="51" t="s">
        <v>29</v>
      </c>
      <c r="D3" s="51"/>
      <c r="E3" s="50"/>
      <c r="F3" s="20"/>
    </row>
    <row r="4" spans="1:6" s="3" customFormat="1" ht="15.75">
      <c r="A4" s="50"/>
      <c r="B4" s="50"/>
      <c r="C4" s="52"/>
      <c r="D4" s="52" t="s">
        <v>80</v>
      </c>
      <c r="E4" s="50"/>
      <c r="F4" s="11"/>
    </row>
    <row r="5" spans="1:6" s="3" customFormat="1" ht="18.75">
      <c r="A5" s="57"/>
      <c r="B5" s="57"/>
      <c r="C5" s="58"/>
      <c r="D5" s="58"/>
      <c r="F5" s="11"/>
    </row>
    <row r="6" spans="1:6" s="3" customFormat="1" ht="15">
      <c r="A6" s="561" t="s">
        <v>115</v>
      </c>
      <c r="B6" s="561"/>
      <c r="C6" s="561"/>
      <c r="D6" s="561"/>
      <c r="F6" s="11"/>
    </row>
    <row r="7" spans="1:6" s="3" customFormat="1" ht="16.5" customHeight="1">
      <c r="A7" s="562" t="s">
        <v>119</v>
      </c>
      <c r="B7" s="562"/>
      <c r="C7" s="562"/>
      <c r="D7" s="562"/>
      <c r="F7" s="11"/>
    </row>
    <row r="8" spans="1:6" s="3" customFormat="1" ht="6" customHeight="1">
      <c r="A8" s="562"/>
      <c r="B8" s="562"/>
      <c r="C8" s="562"/>
      <c r="D8" s="562"/>
      <c r="F8" s="11"/>
    </row>
    <row r="9" spans="1:6" s="3" customFormat="1" ht="15" customHeight="1">
      <c r="A9" s="49"/>
      <c r="B9" s="562" t="s">
        <v>120</v>
      </c>
      <c r="C9" s="562"/>
      <c r="D9" s="562"/>
      <c r="F9" s="11"/>
    </row>
    <row r="11" spans="1:4" s="29" customFormat="1" ht="51.75" customHeight="1">
      <c r="A11" s="28" t="s">
        <v>1</v>
      </c>
      <c r="B11" s="28" t="s">
        <v>56</v>
      </c>
      <c r="C11" s="28" t="s">
        <v>121</v>
      </c>
      <c r="D11" s="28" t="s">
        <v>122</v>
      </c>
    </row>
    <row r="12" spans="1:4" ht="31.5" customHeight="1">
      <c r="A12" s="27">
        <v>1</v>
      </c>
      <c r="B12" s="61" t="s">
        <v>123</v>
      </c>
      <c r="C12" s="27" t="s">
        <v>124</v>
      </c>
      <c r="D12" s="27">
        <v>2</v>
      </c>
    </row>
    <row r="13" spans="1:4" ht="32.25" customHeight="1">
      <c r="A13" s="30">
        <v>2</v>
      </c>
      <c r="B13" s="61" t="s">
        <v>125</v>
      </c>
      <c r="C13" s="27"/>
      <c r="D13" s="27"/>
    </row>
    <row r="14" spans="1:4" ht="19.5" customHeight="1">
      <c r="A14" s="558"/>
      <c r="B14" s="61" t="s">
        <v>126</v>
      </c>
      <c r="C14" s="27" t="s">
        <v>127</v>
      </c>
      <c r="D14" s="27">
        <v>14</v>
      </c>
    </row>
    <row r="15" spans="1:4" ht="21" customHeight="1">
      <c r="A15" s="559"/>
      <c r="B15" s="61" t="s">
        <v>128</v>
      </c>
      <c r="C15" s="27" t="s">
        <v>129</v>
      </c>
      <c r="D15" s="27">
        <v>14</v>
      </c>
    </row>
    <row r="16" spans="1:4" ht="18.75" customHeight="1">
      <c r="A16" s="559"/>
      <c r="B16" s="61" t="s">
        <v>130</v>
      </c>
      <c r="C16" s="27" t="s">
        <v>124</v>
      </c>
      <c r="D16" s="27">
        <v>7</v>
      </c>
    </row>
    <row r="17" spans="1:4" ht="18.75" customHeight="1">
      <c r="A17" s="559"/>
      <c r="B17" s="61" t="s">
        <v>131</v>
      </c>
      <c r="C17" s="27" t="s">
        <v>132</v>
      </c>
      <c r="D17" s="27" t="s">
        <v>133</v>
      </c>
    </row>
    <row r="18" spans="1:4" ht="19.5" customHeight="1">
      <c r="A18" s="559"/>
      <c r="B18" s="61" t="s">
        <v>134</v>
      </c>
      <c r="C18" s="27" t="s">
        <v>135</v>
      </c>
      <c r="D18" s="27" t="s">
        <v>133</v>
      </c>
    </row>
    <row r="19" spans="1:4" ht="18" customHeight="1">
      <c r="A19" s="559"/>
      <c r="B19" s="61" t="s">
        <v>136</v>
      </c>
      <c r="C19" s="27" t="s">
        <v>132</v>
      </c>
      <c r="D19" s="27">
        <v>14</v>
      </c>
    </row>
    <row r="20" spans="1:4" ht="33" customHeight="1">
      <c r="A20" s="559"/>
      <c r="B20" s="61" t="s">
        <v>143</v>
      </c>
      <c r="C20" s="27" t="s">
        <v>132</v>
      </c>
      <c r="D20" s="27">
        <v>14</v>
      </c>
    </row>
    <row r="21" spans="1:4" ht="48" customHeight="1">
      <c r="A21" s="560"/>
      <c r="B21" s="65" t="s">
        <v>144</v>
      </c>
      <c r="C21" s="64" t="s">
        <v>132</v>
      </c>
      <c r="D21" s="64">
        <v>14</v>
      </c>
    </row>
    <row r="22" spans="1:4" ht="15.75">
      <c r="A22" s="62">
        <v>3</v>
      </c>
      <c r="B22" s="63" t="s">
        <v>137</v>
      </c>
      <c r="C22" s="64" t="s">
        <v>132</v>
      </c>
      <c r="D22" s="64">
        <v>4</v>
      </c>
    </row>
    <row r="23" spans="1:4" ht="31.5" customHeight="1">
      <c r="A23" s="62">
        <v>4</v>
      </c>
      <c r="B23" s="65" t="s">
        <v>138</v>
      </c>
      <c r="C23" s="66" t="s">
        <v>139</v>
      </c>
      <c r="D23" s="66">
        <v>3</v>
      </c>
    </row>
    <row r="24" spans="1:4" ht="32.25" customHeight="1">
      <c r="A24" s="62">
        <v>5</v>
      </c>
      <c r="B24" s="65" t="s">
        <v>140</v>
      </c>
      <c r="C24" s="66" t="s">
        <v>127</v>
      </c>
      <c r="D24" s="66">
        <v>14</v>
      </c>
    </row>
    <row r="25" spans="1:4" ht="27" customHeight="1">
      <c r="A25" s="62">
        <v>6</v>
      </c>
      <c r="B25" s="68" t="s">
        <v>141</v>
      </c>
      <c r="C25" s="64"/>
      <c r="D25" s="67" t="s">
        <v>142</v>
      </c>
    </row>
    <row r="26" spans="1:4" ht="15">
      <c r="A26" s="46"/>
      <c r="B26" s="47"/>
      <c r="C26" s="48"/>
      <c r="D26" s="47"/>
    </row>
    <row r="27" spans="1:4" ht="15">
      <c r="A27" s="46"/>
      <c r="B27" s="47"/>
      <c r="C27" s="48"/>
      <c r="D27" s="47"/>
    </row>
    <row r="29" spans="1:8" s="3" customFormat="1" ht="15.75">
      <c r="A29" s="545" t="s">
        <v>78</v>
      </c>
      <c r="B29" s="545"/>
      <c r="C29" s="545"/>
      <c r="D29" s="545"/>
      <c r="E29" s="34"/>
      <c r="F29" s="34"/>
      <c r="G29" s="409"/>
      <c r="H29" s="409"/>
    </row>
    <row r="30" spans="1:4" ht="15.75">
      <c r="A30" s="59"/>
      <c r="B30" s="59"/>
      <c r="C30" s="59"/>
      <c r="D30" s="59"/>
    </row>
  </sheetData>
  <sheetProtection/>
  <mergeCells count="6">
    <mergeCell ref="A29:D29"/>
    <mergeCell ref="G29:H29"/>
    <mergeCell ref="A14:A21"/>
    <mergeCell ref="A6:D6"/>
    <mergeCell ref="A7:D8"/>
    <mergeCell ref="B9:D9"/>
  </mergeCells>
  <printOptions/>
  <pageMargins left="0.787401574803149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0">
      <selection activeCell="A1" sqref="A1:H43"/>
    </sheetView>
  </sheetViews>
  <sheetFormatPr defaultColWidth="9.140625" defaultRowHeight="15"/>
  <cols>
    <col min="1" max="1" width="3.8515625" style="0" customWidth="1"/>
    <col min="2" max="2" width="61.28125" style="0" customWidth="1"/>
    <col min="3" max="3" width="14.8515625" style="0" customWidth="1"/>
    <col min="4" max="4" width="12.57421875" style="0" customWidth="1"/>
  </cols>
  <sheetData>
    <row r="1" spans="1:5" s="3" customFormat="1" ht="15.75">
      <c r="A1" s="50" t="s">
        <v>28</v>
      </c>
      <c r="B1" s="50"/>
      <c r="C1" s="51" t="s">
        <v>0</v>
      </c>
      <c r="D1" s="51"/>
      <c r="E1" s="50"/>
    </row>
    <row r="2" spans="1:5" s="3" customFormat="1" ht="15.75">
      <c r="A2" s="50"/>
      <c r="B2" s="50"/>
      <c r="C2" s="51" t="s">
        <v>30</v>
      </c>
      <c r="D2" s="51"/>
      <c r="E2" s="50"/>
    </row>
    <row r="3" spans="1:6" s="3" customFormat="1" ht="15.75">
      <c r="A3" s="50"/>
      <c r="B3" s="50"/>
      <c r="C3" s="51" t="s">
        <v>29</v>
      </c>
      <c r="D3" s="51"/>
      <c r="E3" s="50"/>
      <c r="F3" s="20"/>
    </row>
    <row r="4" spans="1:6" s="3" customFormat="1" ht="15.75">
      <c r="A4" s="50"/>
      <c r="B4" s="50"/>
      <c r="C4" s="52"/>
      <c r="D4" s="52" t="s">
        <v>229</v>
      </c>
      <c r="E4" s="50"/>
      <c r="F4" s="11"/>
    </row>
    <row r="5" spans="1:6" s="3" customFormat="1" ht="18.75">
      <c r="A5" s="57"/>
      <c r="B5" s="57"/>
      <c r="C5" s="58"/>
      <c r="D5" s="58"/>
      <c r="F5" s="11"/>
    </row>
    <row r="6" spans="1:6" s="3" customFormat="1" ht="18.75">
      <c r="A6" s="550" t="s">
        <v>115</v>
      </c>
      <c r="B6" s="550"/>
      <c r="C6" s="550"/>
      <c r="D6" s="550"/>
      <c r="F6" s="11"/>
    </row>
    <row r="7" spans="1:6" s="3" customFormat="1" ht="16.5" customHeight="1">
      <c r="A7" s="564" t="s">
        <v>231</v>
      </c>
      <c r="B7" s="564"/>
      <c r="C7" s="564"/>
      <c r="D7" s="564"/>
      <c r="F7" s="11"/>
    </row>
    <row r="8" spans="1:6" s="3" customFormat="1" ht="6" customHeight="1">
      <c r="A8" s="564"/>
      <c r="B8" s="564"/>
      <c r="C8" s="564"/>
      <c r="D8" s="564"/>
      <c r="F8" s="11"/>
    </row>
    <row r="9" spans="1:4" ht="18.75">
      <c r="A9" s="73"/>
      <c r="B9" s="73"/>
      <c r="C9" s="73"/>
      <c r="D9" s="73"/>
    </row>
    <row r="10" spans="1:4" s="29" customFormat="1" ht="37.5" customHeight="1">
      <c r="A10" s="53" t="s">
        <v>1</v>
      </c>
      <c r="B10" s="552" t="s">
        <v>113</v>
      </c>
      <c r="C10" s="553"/>
      <c r="D10" s="554"/>
    </row>
    <row r="11" spans="1:4" s="29" customFormat="1" ht="21" customHeight="1">
      <c r="A11" s="55">
        <v>1</v>
      </c>
      <c r="B11" s="546" t="s">
        <v>146</v>
      </c>
      <c r="C11" s="547"/>
      <c r="D11" s="548"/>
    </row>
    <row r="12" spans="1:4" ht="22.5" customHeight="1">
      <c r="A12" s="54">
        <v>2</v>
      </c>
      <c r="B12" s="546" t="s">
        <v>93</v>
      </c>
      <c r="C12" s="547"/>
      <c r="D12" s="548"/>
    </row>
    <row r="13" spans="1:4" ht="23.25" customHeight="1">
      <c r="A13" s="55">
        <v>3</v>
      </c>
      <c r="B13" s="546" t="s">
        <v>94</v>
      </c>
      <c r="C13" s="547"/>
      <c r="D13" s="548"/>
    </row>
    <row r="14" spans="1:4" ht="23.25" customHeight="1">
      <c r="A14" s="54">
        <v>4</v>
      </c>
      <c r="B14" s="546" t="s">
        <v>117</v>
      </c>
      <c r="C14" s="547"/>
      <c r="D14" s="548"/>
    </row>
    <row r="15" spans="1:4" ht="21.75" customHeight="1">
      <c r="A15" s="55">
        <v>5</v>
      </c>
      <c r="B15" s="546" t="s">
        <v>107</v>
      </c>
      <c r="C15" s="547"/>
      <c r="D15" s="548"/>
    </row>
    <row r="16" spans="1:4" ht="26.25" customHeight="1">
      <c r="A16" s="54">
        <v>6</v>
      </c>
      <c r="B16" s="546" t="s">
        <v>95</v>
      </c>
      <c r="C16" s="547"/>
      <c r="D16" s="548"/>
    </row>
    <row r="17" spans="1:4" ht="25.5" customHeight="1">
      <c r="A17" s="55">
        <v>7</v>
      </c>
      <c r="B17" s="546" t="s">
        <v>96</v>
      </c>
      <c r="C17" s="547"/>
      <c r="D17" s="548"/>
    </row>
    <row r="18" spans="1:4" ht="24" customHeight="1">
      <c r="A18" s="54">
        <v>8</v>
      </c>
      <c r="B18" s="546" t="s">
        <v>97</v>
      </c>
      <c r="C18" s="547"/>
      <c r="D18" s="548"/>
    </row>
    <row r="19" spans="1:4" ht="25.5" customHeight="1">
      <c r="A19" s="55">
        <v>9</v>
      </c>
      <c r="B19" s="546" t="s">
        <v>98</v>
      </c>
      <c r="C19" s="547"/>
      <c r="D19" s="548"/>
    </row>
    <row r="20" spans="1:4" ht="24.75" customHeight="1">
      <c r="A20" s="55">
        <v>10</v>
      </c>
      <c r="B20" s="546" t="s">
        <v>232</v>
      </c>
      <c r="C20" s="547"/>
      <c r="D20" s="548"/>
    </row>
    <row r="21" spans="1:4" ht="24" customHeight="1">
      <c r="A21" s="55">
        <v>11</v>
      </c>
      <c r="B21" s="546" t="s">
        <v>233</v>
      </c>
      <c r="C21" s="547"/>
      <c r="D21" s="548"/>
    </row>
    <row r="22" spans="1:4" ht="21.75" customHeight="1">
      <c r="A22" s="55">
        <v>12</v>
      </c>
      <c r="B22" s="546" t="s">
        <v>234</v>
      </c>
      <c r="C22" s="547"/>
      <c r="D22" s="548"/>
    </row>
    <row r="23" spans="1:4" ht="24" customHeight="1">
      <c r="A23" s="55">
        <v>13</v>
      </c>
      <c r="B23" s="546" t="s">
        <v>235</v>
      </c>
      <c r="C23" s="547"/>
      <c r="D23" s="548"/>
    </row>
    <row r="24" spans="1:4" ht="23.25" customHeight="1">
      <c r="A24" s="55">
        <v>14</v>
      </c>
      <c r="B24" s="546" t="s">
        <v>236</v>
      </c>
      <c r="C24" s="547"/>
      <c r="D24" s="548"/>
    </row>
    <row r="25" spans="1:4" ht="21" customHeight="1">
      <c r="A25" s="55">
        <v>15</v>
      </c>
      <c r="B25" s="546" t="s">
        <v>237</v>
      </c>
      <c r="C25" s="547"/>
      <c r="D25" s="548"/>
    </row>
    <row r="26" spans="1:4" ht="33" customHeight="1">
      <c r="A26" s="55">
        <v>16</v>
      </c>
      <c r="B26" s="546" t="s">
        <v>238</v>
      </c>
      <c r="C26" s="547"/>
      <c r="D26" s="548"/>
    </row>
    <row r="27" spans="1:4" ht="33" customHeight="1">
      <c r="A27" s="129">
        <v>17</v>
      </c>
      <c r="B27" s="546" t="s">
        <v>239</v>
      </c>
      <c r="C27" s="547"/>
      <c r="D27" s="548"/>
    </row>
    <row r="28" spans="1:4" ht="35.25" customHeight="1">
      <c r="A28" s="129">
        <v>18</v>
      </c>
      <c r="B28" s="546" t="s">
        <v>240</v>
      </c>
      <c r="C28" s="547"/>
      <c r="D28" s="548"/>
    </row>
    <row r="29" spans="1:4" ht="18.75">
      <c r="A29" s="73"/>
      <c r="B29" s="73"/>
      <c r="C29" s="73"/>
      <c r="D29" s="73"/>
    </row>
    <row r="30" spans="1:4" ht="18.75">
      <c r="A30" s="73"/>
      <c r="B30" s="73"/>
      <c r="C30" s="73"/>
      <c r="D30" s="73"/>
    </row>
    <row r="31" spans="1:4" ht="18.75">
      <c r="A31" s="73"/>
      <c r="B31" s="73"/>
      <c r="C31" s="73"/>
      <c r="D31" s="73"/>
    </row>
    <row r="32" spans="1:8" s="3" customFormat="1" ht="18.75">
      <c r="A32" s="563" t="s">
        <v>230</v>
      </c>
      <c r="B32" s="563"/>
      <c r="C32" s="563"/>
      <c r="D32" s="563"/>
      <c r="E32" s="34"/>
      <c r="F32" s="34"/>
      <c r="G32" s="409"/>
      <c r="H32" s="409"/>
    </row>
    <row r="33" spans="1:4" ht="18.75">
      <c r="A33" s="73"/>
      <c r="B33" s="73"/>
      <c r="C33" s="73"/>
      <c r="D33" s="73"/>
    </row>
    <row r="34" spans="1:4" ht="18.75">
      <c r="A34" s="73"/>
      <c r="B34" s="73"/>
      <c r="C34" s="73"/>
      <c r="D34" s="73"/>
    </row>
    <row r="35" spans="1:4" ht="18.75">
      <c r="A35" s="73"/>
      <c r="B35" s="73"/>
      <c r="C35" s="73"/>
      <c r="D35" s="73"/>
    </row>
    <row r="36" spans="1:4" ht="18.75">
      <c r="A36" s="73"/>
      <c r="B36" s="73"/>
      <c r="C36" s="73"/>
      <c r="D36" s="73"/>
    </row>
    <row r="37" spans="1:4" ht="18.75">
      <c r="A37" s="73"/>
      <c r="B37" s="73"/>
      <c r="C37" s="73"/>
      <c r="D37" s="73"/>
    </row>
  </sheetData>
  <sheetProtection/>
  <mergeCells count="23">
    <mergeCell ref="B18:D18"/>
    <mergeCell ref="B19:D19"/>
    <mergeCell ref="B16:D16"/>
    <mergeCell ref="B11:D11"/>
    <mergeCell ref="A6:D6"/>
    <mergeCell ref="A7:D8"/>
    <mergeCell ref="A32:D32"/>
    <mergeCell ref="G32:H32"/>
    <mergeCell ref="B10:D10"/>
    <mergeCell ref="B12:D12"/>
    <mergeCell ref="B13:D13"/>
    <mergeCell ref="B14:D14"/>
    <mergeCell ref="B15:D15"/>
    <mergeCell ref="B17:D17"/>
    <mergeCell ref="B20:D20"/>
    <mergeCell ref="B21:D21"/>
    <mergeCell ref="B28:D28"/>
    <mergeCell ref="B22:D22"/>
    <mergeCell ref="B23:D23"/>
    <mergeCell ref="B24:D24"/>
    <mergeCell ref="B25:D25"/>
    <mergeCell ref="B26:D26"/>
    <mergeCell ref="B27:D27"/>
  </mergeCells>
  <printOptions/>
  <pageMargins left="0.787401574803149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L54"/>
  <sheetViews>
    <sheetView zoomScalePageLayoutView="0" workbookViewId="0" topLeftCell="A29">
      <selection activeCell="A1" sqref="A1:H42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0" width="9.140625" style="3" customWidth="1"/>
    <col min="11" max="11" width="10.421875" style="3" customWidth="1"/>
    <col min="12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8" ht="27.75" customHeight="1">
      <c r="A7" s="422" t="s">
        <v>147</v>
      </c>
      <c r="B7" s="422"/>
      <c r="C7" s="422"/>
      <c r="D7" s="422"/>
      <c r="E7" s="422"/>
      <c r="F7" s="422"/>
      <c r="G7" s="422"/>
      <c r="H7" s="422"/>
    </row>
    <row r="8" spans="1:8" ht="15" customHeight="1">
      <c r="A8" s="421"/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40" t="s">
        <v>3</v>
      </c>
    </row>
    <row r="11" spans="1:12" ht="27.75" customHeight="1">
      <c r="A11" s="44">
        <v>1</v>
      </c>
      <c r="B11" s="506" t="s">
        <v>285</v>
      </c>
      <c r="C11" s="507"/>
      <c r="D11" s="507"/>
      <c r="E11" s="507"/>
      <c r="F11" s="508"/>
      <c r="G11" s="92">
        <v>390</v>
      </c>
      <c r="H11" s="5"/>
      <c r="J11" s="174">
        <v>1.2</v>
      </c>
      <c r="L11" s="36"/>
    </row>
    <row r="12" spans="1:8" ht="30" customHeight="1">
      <c r="A12" s="44">
        <v>2</v>
      </c>
      <c r="B12" s="505" t="s">
        <v>12</v>
      </c>
      <c r="C12" s="505"/>
      <c r="D12" s="505"/>
      <c r="E12" s="505"/>
      <c r="F12" s="505"/>
      <c r="G12" s="10">
        <v>168</v>
      </c>
      <c r="H12" s="5"/>
    </row>
    <row r="13" spans="1:8" ht="15" customHeight="1">
      <c r="A13" s="38">
        <v>3</v>
      </c>
      <c r="B13" s="500" t="s">
        <v>223</v>
      </c>
      <c r="C13" s="500"/>
      <c r="D13" s="500"/>
      <c r="E13" s="500"/>
      <c r="F13" s="500"/>
      <c r="G13" s="5"/>
      <c r="H13" s="5">
        <f>G11/G12*0.33</f>
        <v>0.7660714285714286</v>
      </c>
    </row>
    <row r="14" spans="1:8" ht="15" customHeight="1">
      <c r="A14" s="38">
        <v>4</v>
      </c>
      <c r="B14" s="500" t="s">
        <v>9</v>
      </c>
      <c r="C14" s="500"/>
      <c r="D14" s="500"/>
      <c r="E14" s="500"/>
      <c r="F14" s="500"/>
      <c r="G14" s="13">
        <v>34.07</v>
      </c>
      <c r="H14" s="5">
        <f>H13*G14%</f>
        <v>0.2610005357142857</v>
      </c>
    </row>
    <row r="15" spans="1:8" ht="15" customHeight="1">
      <c r="A15" s="38">
        <v>5</v>
      </c>
      <c r="B15" s="504" t="s">
        <v>10</v>
      </c>
      <c r="C15" s="504"/>
      <c r="D15" s="504"/>
      <c r="E15" s="504"/>
      <c r="F15" s="504"/>
      <c r="G15" s="7"/>
      <c r="H15" s="142">
        <f>H13+H14</f>
        <v>1.0270719642857142</v>
      </c>
    </row>
    <row r="16" spans="1:8" ht="15" customHeight="1">
      <c r="A16" s="38">
        <v>6</v>
      </c>
      <c r="B16" s="504" t="s">
        <v>11</v>
      </c>
      <c r="C16" s="504"/>
      <c r="D16" s="504"/>
      <c r="E16" s="504"/>
      <c r="F16" s="504"/>
      <c r="G16" s="12"/>
      <c r="H16" s="86"/>
    </row>
    <row r="17" spans="1:8" ht="29.25" customHeight="1">
      <c r="A17" s="44">
        <v>7</v>
      </c>
      <c r="B17" s="505" t="s">
        <v>149</v>
      </c>
      <c r="C17" s="505"/>
      <c r="D17" s="505"/>
      <c r="E17" s="505"/>
      <c r="F17" s="505"/>
      <c r="G17" s="14"/>
      <c r="H17" s="86"/>
    </row>
    <row r="18" spans="1:8" ht="21" customHeight="1">
      <c r="A18" s="44">
        <v>8</v>
      </c>
      <c r="B18" s="506" t="s">
        <v>148</v>
      </c>
      <c r="C18" s="507"/>
      <c r="D18" s="507"/>
      <c r="E18" s="507"/>
      <c r="F18" s="508"/>
      <c r="G18" s="92">
        <v>2235</v>
      </c>
      <c r="H18" s="86"/>
    </row>
    <row r="19" spans="1:8" ht="15" customHeight="1">
      <c r="A19" s="38">
        <v>9</v>
      </c>
      <c r="B19" s="500" t="s">
        <v>150</v>
      </c>
      <c r="C19" s="500"/>
      <c r="D19" s="500"/>
      <c r="E19" s="500"/>
      <c r="F19" s="500"/>
      <c r="G19" s="86">
        <f>G18*33.33%</f>
        <v>744.9254999999999</v>
      </c>
      <c r="H19" s="86"/>
    </row>
    <row r="20" spans="1:11" ht="15" customHeight="1">
      <c r="A20" s="38">
        <v>10</v>
      </c>
      <c r="B20" s="500" t="s">
        <v>26</v>
      </c>
      <c r="C20" s="500"/>
      <c r="D20" s="500"/>
      <c r="E20" s="500"/>
      <c r="F20" s="500"/>
      <c r="G20" s="146">
        <f>G19/365</f>
        <v>2.0408917808219176</v>
      </c>
      <c r="H20" s="146"/>
      <c r="I20" s="521" t="s">
        <v>172</v>
      </c>
      <c r="J20" s="420"/>
      <c r="K20" s="420"/>
    </row>
    <row r="21" spans="1:12" ht="15" customHeight="1">
      <c r="A21" s="38">
        <v>11</v>
      </c>
      <c r="B21" s="500" t="s">
        <v>23</v>
      </c>
      <c r="C21" s="500"/>
      <c r="D21" s="500"/>
      <c r="E21" s="500"/>
      <c r="F21" s="500"/>
      <c r="G21" s="86">
        <f>G20/24</f>
        <v>0.08503715753424657</v>
      </c>
      <c r="H21" s="86"/>
      <c r="I21" s="521" t="s">
        <v>173</v>
      </c>
      <c r="J21" s="420"/>
      <c r="K21" s="420"/>
      <c r="L21" s="3" t="s">
        <v>177</v>
      </c>
    </row>
    <row r="22" spans="1:12" ht="15" customHeight="1">
      <c r="A22" s="38">
        <v>12</v>
      </c>
      <c r="B22" s="504" t="s">
        <v>220</v>
      </c>
      <c r="C22" s="504"/>
      <c r="D22" s="504"/>
      <c r="E22" s="504"/>
      <c r="F22" s="504"/>
      <c r="G22" s="5"/>
      <c r="H22" s="144">
        <f>G21*0.33</f>
        <v>0.02806226198630137</v>
      </c>
      <c r="I22" s="521" t="s">
        <v>174</v>
      </c>
      <c r="J22" s="420"/>
      <c r="K22" s="420"/>
      <c r="L22" s="83">
        <v>74</v>
      </c>
    </row>
    <row r="23" spans="1:12" ht="15" customHeight="1">
      <c r="A23" s="82">
        <v>13</v>
      </c>
      <c r="B23" s="509" t="s">
        <v>168</v>
      </c>
      <c r="C23" s="510"/>
      <c r="D23" s="510"/>
      <c r="E23" s="510"/>
      <c r="F23" s="511"/>
      <c r="G23" s="84">
        <v>0.3</v>
      </c>
      <c r="H23" s="86"/>
      <c r="I23" s="521" t="s">
        <v>175</v>
      </c>
      <c r="J23" s="420"/>
      <c r="K23" s="420"/>
      <c r="L23" s="83">
        <v>10</v>
      </c>
    </row>
    <row r="24" spans="1:12" ht="15" customHeight="1">
      <c r="A24" s="82">
        <v>14</v>
      </c>
      <c r="B24" s="526" t="s">
        <v>169</v>
      </c>
      <c r="C24" s="527"/>
      <c r="D24" s="527"/>
      <c r="E24" s="527"/>
      <c r="F24" s="528"/>
      <c r="G24" s="37">
        <v>1.6948</v>
      </c>
      <c r="H24" s="86">
        <f>G23*G24</f>
        <v>0.50844</v>
      </c>
      <c r="I24" s="521" t="s">
        <v>192</v>
      </c>
      <c r="J24" s="420"/>
      <c r="K24" s="420"/>
      <c r="L24" s="3" t="s">
        <v>178</v>
      </c>
    </row>
    <row r="25" spans="1:8" ht="15" customHeight="1">
      <c r="A25" s="82">
        <v>15</v>
      </c>
      <c r="B25" s="526" t="s">
        <v>170</v>
      </c>
      <c r="C25" s="527"/>
      <c r="D25" s="527"/>
      <c r="E25" s="527"/>
      <c r="F25" s="528"/>
      <c r="G25" s="37">
        <v>1.6723</v>
      </c>
      <c r="H25" s="86">
        <f>G23*G25</f>
        <v>0.50169</v>
      </c>
    </row>
    <row r="26" spans="1:12" ht="15" customHeight="1">
      <c r="A26" s="82">
        <v>16</v>
      </c>
      <c r="B26" s="509" t="s">
        <v>171</v>
      </c>
      <c r="C26" s="510"/>
      <c r="D26" s="510"/>
      <c r="E26" s="510"/>
      <c r="F26" s="511"/>
      <c r="G26" s="5"/>
      <c r="H26" s="144">
        <f>H24+H25</f>
        <v>1.01013</v>
      </c>
      <c r="L26" s="85"/>
    </row>
    <row r="27" spans="1:12" ht="15" customHeight="1">
      <c r="A27" s="82"/>
      <c r="B27" s="509" t="s">
        <v>180</v>
      </c>
      <c r="C27" s="510"/>
      <c r="D27" s="510"/>
      <c r="E27" s="510"/>
      <c r="F27" s="511"/>
      <c r="G27" s="86">
        <v>4.69</v>
      </c>
      <c r="H27" s="144"/>
      <c r="I27" s="3" t="s">
        <v>176</v>
      </c>
      <c r="L27" s="85">
        <v>4.69</v>
      </c>
    </row>
    <row r="28" spans="1:11" ht="15" customHeight="1">
      <c r="A28" s="82"/>
      <c r="B28" s="526" t="s">
        <v>179</v>
      </c>
      <c r="C28" s="527"/>
      <c r="D28" s="527"/>
      <c r="E28" s="527"/>
      <c r="F28" s="528"/>
      <c r="G28" s="150">
        <v>0.30518</v>
      </c>
      <c r="H28" s="144">
        <f>G27*G28</f>
        <v>1.4312942000000002</v>
      </c>
      <c r="I28" s="521"/>
      <c r="J28" s="420"/>
      <c r="K28" s="420"/>
    </row>
    <row r="29" spans="1:11" ht="15" customHeight="1">
      <c r="A29" s="88"/>
      <c r="B29" s="509" t="s">
        <v>181</v>
      </c>
      <c r="C29" s="510"/>
      <c r="D29" s="510"/>
      <c r="E29" s="510"/>
      <c r="F29" s="511"/>
      <c r="G29" s="13"/>
      <c r="H29" s="144"/>
      <c r="I29" s="90"/>
      <c r="J29" s="87"/>
      <c r="K29" s="87"/>
    </row>
    <row r="30" spans="1:11" ht="15" customHeight="1">
      <c r="A30" s="88"/>
      <c r="B30" s="526" t="s">
        <v>182</v>
      </c>
      <c r="C30" s="527"/>
      <c r="D30" s="527"/>
      <c r="E30" s="527"/>
      <c r="F30" s="528"/>
      <c r="G30" s="13"/>
      <c r="H30" s="144">
        <v>0.44</v>
      </c>
      <c r="I30" s="90"/>
      <c r="J30" s="87"/>
      <c r="K30" s="87"/>
    </row>
    <row r="31" spans="1:11" ht="15" customHeight="1">
      <c r="A31" s="38">
        <v>17</v>
      </c>
      <c r="B31" s="504" t="s">
        <v>14</v>
      </c>
      <c r="C31" s="504"/>
      <c r="D31" s="504"/>
      <c r="E31" s="504"/>
      <c r="F31" s="504"/>
      <c r="G31" s="7"/>
      <c r="H31" s="144">
        <f>H15+H22+H26+H28+H30</f>
        <v>3.9365584262720152</v>
      </c>
      <c r="I31" s="521"/>
      <c r="J31" s="420"/>
      <c r="K31" s="420"/>
    </row>
    <row r="32" spans="1:8" ht="15" customHeight="1">
      <c r="A32" s="38">
        <v>18</v>
      </c>
      <c r="B32" s="500" t="s">
        <v>18</v>
      </c>
      <c r="C32" s="500"/>
      <c r="D32" s="500"/>
      <c r="E32" s="500"/>
      <c r="F32" s="500"/>
      <c r="G32" s="6">
        <v>4.2</v>
      </c>
      <c r="H32" s="86"/>
    </row>
    <row r="33" spans="1:12" ht="15" customHeight="1">
      <c r="A33" s="38">
        <v>19</v>
      </c>
      <c r="B33" s="500" t="s">
        <v>19</v>
      </c>
      <c r="C33" s="500"/>
      <c r="D33" s="500"/>
      <c r="E33" s="500"/>
      <c r="F33" s="500"/>
      <c r="G33" s="5"/>
      <c r="H33" s="144">
        <f>H31*G32%</f>
        <v>0.16533545390342466</v>
      </c>
      <c r="L33" s="85"/>
    </row>
    <row r="34" spans="1:8" ht="15" customHeight="1">
      <c r="A34" s="38">
        <v>20</v>
      </c>
      <c r="B34" s="504" t="s">
        <v>20</v>
      </c>
      <c r="C34" s="504"/>
      <c r="D34" s="504"/>
      <c r="E34" s="504"/>
      <c r="F34" s="504"/>
      <c r="G34" s="7"/>
      <c r="H34" s="144">
        <f>H31+H33</f>
        <v>4.10189388017544</v>
      </c>
    </row>
    <row r="35" spans="1:8" ht="15" customHeight="1">
      <c r="A35" s="38">
        <v>21</v>
      </c>
      <c r="B35" s="500" t="s">
        <v>16</v>
      </c>
      <c r="C35" s="500"/>
      <c r="D35" s="500"/>
      <c r="E35" s="500"/>
      <c r="F35" s="500"/>
      <c r="G35" s="5">
        <v>0</v>
      </c>
      <c r="H35" s="86"/>
    </row>
    <row r="36" spans="1:9" ht="15" customHeight="1">
      <c r="A36" s="38">
        <v>22</v>
      </c>
      <c r="B36" s="500" t="s">
        <v>17</v>
      </c>
      <c r="C36" s="500"/>
      <c r="D36" s="500"/>
      <c r="E36" s="500"/>
      <c r="F36" s="500"/>
      <c r="G36" s="5"/>
      <c r="H36" s="86">
        <f>H34*G35%</f>
        <v>0</v>
      </c>
      <c r="I36" s="23"/>
    </row>
    <row r="37" spans="1:11" ht="18" customHeight="1">
      <c r="A37" s="38">
        <v>23</v>
      </c>
      <c r="B37" s="501" t="s">
        <v>222</v>
      </c>
      <c r="C37" s="502"/>
      <c r="D37" s="502"/>
      <c r="E37" s="502"/>
      <c r="F37" s="503"/>
      <c r="G37" s="5"/>
      <c r="H37" s="151">
        <f>H34+H36</f>
        <v>4.10189388017544</v>
      </c>
      <c r="I37" s="23"/>
      <c r="K37" s="3">
        <v>3.94</v>
      </c>
    </row>
    <row r="38" spans="1:9" ht="29.25" customHeight="1">
      <c r="A38" s="8"/>
      <c r="B38" s="41"/>
      <c r="C38" s="41"/>
      <c r="D38" s="41"/>
      <c r="F38" s="41"/>
      <c r="G38" s="9"/>
      <c r="H38" s="9"/>
      <c r="I38" s="23"/>
    </row>
    <row r="40" spans="1:8" ht="15">
      <c r="A40" s="20" t="s">
        <v>4</v>
      </c>
      <c r="B40" s="20"/>
      <c r="C40" s="20"/>
      <c r="D40" s="20"/>
      <c r="E40" s="406"/>
      <c r="F40" s="406"/>
      <c r="G40" s="409" t="s">
        <v>5</v>
      </c>
      <c r="H40" s="409"/>
    </row>
    <row r="41" spans="5:6" ht="15">
      <c r="E41" s="39"/>
      <c r="F41" s="39"/>
    </row>
    <row r="42" spans="5:6" ht="15">
      <c r="E42" s="39"/>
      <c r="F42" s="39"/>
    </row>
    <row r="43" spans="5:6" ht="15">
      <c r="E43" s="39"/>
      <c r="F43" s="39"/>
    </row>
    <row r="44" spans="5:6" ht="15">
      <c r="E44" s="39"/>
      <c r="F44" s="39"/>
    </row>
    <row r="45" spans="5:6" ht="15">
      <c r="E45" s="39"/>
      <c r="F45" s="39"/>
    </row>
    <row r="46" spans="5:6" ht="15">
      <c r="E46" s="39"/>
      <c r="F46" s="39"/>
    </row>
    <row r="47" spans="5:6" ht="15">
      <c r="E47" s="39"/>
      <c r="F47" s="39"/>
    </row>
    <row r="48" spans="5:6" ht="15">
      <c r="E48" s="39"/>
      <c r="F48" s="39"/>
    </row>
    <row r="49" spans="5:6" ht="15">
      <c r="E49" s="39"/>
      <c r="F49" s="39"/>
    </row>
    <row r="50" spans="5:6" ht="15">
      <c r="E50" s="39"/>
      <c r="F50" s="39"/>
    </row>
    <row r="51" spans="5:6" ht="15">
      <c r="E51" s="39"/>
      <c r="F51" s="39"/>
    </row>
    <row r="52" spans="5:6" ht="15">
      <c r="E52" s="39"/>
      <c r="F52" s="39"/>
    </row>
    <row r="53" spans="5:6" ht="15">
      <c r="E53" s="39"/>
      <c r="F53" s="39"/>
    </row>
    <row r="54" spans="5:6" ht="15">
      <c r="E54" s="39"/>
      <c r="F54" s="39"/>
    </row>
  </sheetData>
  <sheetProtection/>
  <mergeCells count="43">
    <mergeCell ref="G1:H1"/>
    <mergeCell ref="G2:H2"/>
    <mergeCell ref="G3:H3"/>
    <mergeCell ref="A6:H6"/>
    <mergeCell ref="A7:H7"/>
    <mergeCell ref="A8:H8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7:F37"/>
    <mergeCell ref="B25:F25"/>
    <mergeCell ref="E40:F40"/>
    <mergeCell ref="G40:H40"/>
    <mergeCell ref="B22:F22"/>
    <mergeCell ref="B31:F31"/>
    <mergeCell ref="B32:F32"/>
    <mergeCell ref="B33:F33"/>
    <mergeCell ref="B34:F34"/>
    <mergeCell ref="B35:F35"/>
    <mergeCell ref="B27:F27"/>
    <mergeCell ref="B36:F36"/>
    <mergeCell ref="I20:K20"/>
    <mergeCell ref="I21:K21"/>
    <mergeCell ref="I22:K22"/>
    <mergeCell ref="I23:K23"/>
    <mergeCell ref="I24:K24"/>
    <mergeCell ref="B21:F21"/>
    <mergeCell ref="B23:F23"/>
    <mergeCell ref="B24:F24"/>
    <mergeCell ref="I31:K31"/>
    <mergeCell ref="B26:F26"/>
    <mergeCell ref="B28:F28"/>
    <mergeCell ref="I28:K28"/>
    <mergeCell ref="B29:F29"/>
    <mergeCell ref="B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2:L57"/>
  <sheetViews>
    <sheetView zoomScalePageLayoutView="0" workbookViewId="0" topLeftCell="A30">
      <selection activeCell="A1" sqref="A1:H45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2" spans="1:8" ht="15">
      <c r="A2" s="3" t="s">
        <v>28</v>
      </c>
      <c r="G2" s="420" t="s">
        <v>0</v>
      </c>
      <c r="H2" s="420"/>
    </row>
    <row r="3" spans="7:8" ht="15">
      <c r="G3" s="420" t="s">
        <v>30</v>
      </c>
      <c r="H3" s="420"/>
    </row>
    <row r="4" spans="7:8" ht="15">
      <c r="G4" s="210"/>
      <c r="H4" s="210"/>
    </row>
    <row r="5" spans="3:8" ht="15">
      <c r="C5" s="20"/>
      <c r="D5" s="20"/>
      <c r="E5" s="20"/>
      <c r="F5" s="20"/>
      <c r="G5" s="420" t="s">
        <v>29</v>
      </c>
      <c r="H5" s="420"/>
    </row>
    <row r="6" spans="5:8" ht="15">
      <c r="E6" s="11"/>
      <c r="F6" s="11"/>
      <c r="G6" s="21"/>
      <c r="H6" s="21">
        <v>43709</v>
      </c>
    </row>
    <row r="7" ht="15">
      <c r="E7" s="11"/>
    </row>
    <row r="8" spans="1:8" ht="15">
      <c r="A8" s="421" t="s">
        <v>32</v>
      </c>
      <c r="B8" s="421"/>
      <c r="C8" s="421"/>
      <c r="D8" s="421"/>
      <c r="E8" s="421"/>
      <c r="F8" s="421"/>
      <c r="G8" s="421"/>
      <c r="H8" s="421"/>
    </row>
    <row r="9" spans="1:11" ht="33.75" customHeight="1">
      <c r="A9" s="422" t="s">
        <v>437</v>
      </c>
      <c r="B9" s="422"/>
      <c r="C9" s="422"/>
      <c r="D9" s="422"/>
      <c r="E9" s="422"/>
      <c r="F9" s="422"/>
      <c r="G9" s="422"/>
      <c r="H9" s="422"/>
      <c r="J9" s="191" t="s">
        <v>308</v>
      </c>
      <c r="K9" s="191"/>
    </row>
    <row r="10" spans="1:8" ht="15" customHeight="1">
      <c r="A10" s="421"/>
      <c r="B10" s="421"/>
      <c r="C10" s="421"/>
      <c r="D10" s="421"/>
      <c r="E10" s="421"/>
      <c r="F10" s="421"/>
      <c r="G10" s="421"/>
      <c r="H10" s="421"/>
    </row>
    <row r="12" spans="1:8" ht="30.75" customHeight="1">
      <c r="A12" s="217" t="s">
        <v>1</v>
      </c>
      <c r="B12" s="423" t="s">
        <v>2</v>
      </c>
      <c r="C12" s="423"/>
      <c r="D12" s="423"/>
      <c r="E12" s="423"/>
      <c r="F12" s="423"/>
      <c r="G12" s="217"/>
      <c r="H12" s="218" t="s">
        <v>3</v>
      </c>
    </row>
    <row r="13" spans="1:12" ht="27.75" customHeight="1">
      <c r="A13" s="44">
        <v>1</v>
      </c>
      <c r="B13" s="424" t="s">
        <v>313</v>
      </c>
      <c r="C13" s="404"/>
      <c r="D13" s="404"/>
      <c r="E13" s="404"/>
      <c r="F13" s="405"/>
      <c r="G13" s="92">
        <v>336.72</v>
      </c>
      <c r="H13" s="2"/>
      <c r="J13" s="219" t="s">
        <v>314</v>
      </c>
      <c r="K13" s="211"/>
      <c r="L13" s="220"/>
    </row>
    <row r="14" spans="1:8" ht="30" customHeight="1">
      <c r="A14" s="44">
        <v>2</v>
      </c>
      <c r="B14" s="573" t="s">
        <v>12</v>
      </c>
      <c r="C14" s="573"/>
      <c r="D14" s="573"/>
      <c r="E14" s="573"/>
      <c r="F14" s="573"/>
      <c r="G14" s="216">
        <v>167.33</v>
      </c>
      <c r="H14" s="2"/>
    </row>
    <row r="15" spans="1:8" ht="19.5" customHeight="1">
      <c r="A15" s="44">
        <v>3</v>
      </c>
      <c r="B15" s="571" t="s">
        <v>315</v>
      </c>
      <c r="C15" s="571"/>
      <c r="D15" s="571"/>
      <c r="E15" s="571"/>
      <c r="F15" s="571"/>
      <c r="G15" s="2"/>
      <c r="H15" s="146">
        <f>G13/G14*0.5</f>
        <v>1.0061555011055998</v>
      </c>
    </row>
    <row r="16" spans="1:8" ht="21" customHeight="1">
      <c r="A16" s="44">
        <v>4</v>
      </c>
      <c r="B16" s="571" t="s">
        <v>9</v>
      </c>
      <c r="C16" s="571"/>
      <c r="D16" s="571"/>
      <c r="E16" s="571"/>
      <c r="F16" s="571"/>
      <c r="G16" s="216">
        <v>34.07</v>
      </c>
      <c r="H16" s="146">
        <f>H15*G16%</f>
        <v>0.34279717922667785</v>
      </c>
    </row>
    <row r="17" spans="1:8" ht="18.75" customHeight="1">
      <c r="A17" s="44">
        <v>5</v>
      </c>
      <c r="B17" s="572" t="s">
        <v>10</v>
      </c>
      <c r="C17" s="572"/>
      <c r="D17" s="572"/>
      <c r="E17" s="572"/>
      <c r="F17" s="572"/>
      <c r="G17" s="240"/>
      <c r="H17" s="241">
        <f>H15+H16</f>
        <v>1.3489526803322778</v>
      </c>
    </row>
    <row r="18" spans="1:11" ht="15" customHeight="1" hidden="1">
      <c r="A18" s="44"/>
      <c r="B18" s="572"/>
      <c r="C18" s="572"/>
      <c r="D18" s="572"/>
      <c r="E18" s="572"/>
      <c r="F18" s="572"/>
      <c r="G18" s="242"/>
      <c r="H18" s="2"/>
      <c r="J18" s="191" t="s">
        <v>316</v>
      </c>
      <c r="K18" s="191"/>
    </row>
    <row r="19" spans="1:8" ht="29.25" customHeight="1" hidden="1">
      <c r="A19" s="44"/>
      <c r="B19" s="573"/>
      <c r="C19" s="573"/>
      <c r="D19" s="573"/>
      <c r="E19" s="573"/>
      <c r="F19" s="573"/>
      <c r="G19" s="14"/>
      <c r="H19" s="2"/>
    </row>
    <row r="20" spans="1:8" ht="16.5" customHeight="1" hidden="1">
      <c r="A20" s="44"/>
      <c r="B20" s="424"/>
      <c r="C20" s="404"/>
      <c r="D20" s="404"/>
      <c r="E20" s="404"/>
      <c r="F20" s="405"/>
      <c r="G20" s="92"/>
      <c r="H20" s="146"/>
    </row>
    <row r="21" spans="1:8" ht="17.25" customHeight="1" hidden="1">
      <c r="A21" s="44"/>
      <c r="B21" s="571"/>
      <c r="C21" s="571"/>
      <c r="D21" s="571"/>
      <c r="E21" s="571"/>
      <c r="F21" s="571"/>
      <c r="G21" s="146"/>
      <c r="H21" s="146"/>
    </row>
    <row r="22" spans="1:8" ht="18" customHeight="1" hidden="1">
      <c r="A22" s="44"/>
      <c r="B22" s="571"/>
      <c r="C22" s="571"/>
      <c r="D22" s="571"/>
      <c r="E22" s="571"/>
      <c r="F22" s="571"/>
      <c r="G22" s="146"/>
      <c r="H22" s="146"/>
    </row>
    <row r="23" spans="1:8" ht="15" customHeight="1" hidden="1">
      <c r="A23" s="44"/>
      <c r="B23" s="571"/>
      <c r="C23" s="571"/>
      <c r="D23" s="571"/>
      <c r="E23" s="571"/>
      <c r="F23" s="571"/>
      <c r="G23" s="146"/>
      <c r="H23" s="146"/>
    </row>
    <row r="24" spans="1:8" ht="15" customHeight="1" hidden="1">
      <c r="A24" s="44"/>
      <c r="B24" s="571"/>
      <c r="C24" s="571"/>
      <c r="D24" s="571"/>
      <c r="E24" s="571"/>
      <c r="F24" s="571"/>
      <c r="G24" s="146"/>
      <c r="H24" s="146"/>
    </row>
    <row r="25" spans="1:8" ht="30.75" customHeight="1" hidden="1">
      <c r="A25" s="44">
        <v>6</v>
      </c>
      <c r="B25" s="400"/>
      <c r="C25" s="401"/>
      <c r="D25" s="401"/>
      <c r="E25" s="401"/>
      <c r="F25" s="402"/>
      <c r="G25" s="216"/>
      <c r="H25" s="13"/>
    </row>
    <row r="26" spans="1:8" ht="29.25" customHeight="1" hidden="1">
      <c r="A26" s="44">
        <v>7</v>
      </c>
      <c r="B26" s="400"/>
      <c r="C26" s="401"/>
      <c r="D26" s="401"/>
      <c r="E26" s="401"/>
      <c r="F26" s="402"/>
      <c r="G26" s="216"/>
      <c r="H26" s="13"/>
    </row>
    <row r="27" spans="1:8" ht="31.5" customHeight="1" hidden="1">
      <c r="A27" s="44">
        <v>8</v>
      </c>
      <c r="B27" s="400"/>
      <c r="C27" s="401"/>
      <c r="D27" s="401"/>
      <c r="E27" s="401"/>
      <c r="F27" s="402"/>
      <c r="G27" s="216"/>
      <c r="H27" s="13"/>
    </row>
    <row r="28" spans="1:8" ht="19.5" customHeight="1">
      <c r="A28" s="44">
        <v>6</v>
      </c>
      <c r="B28" s="424" t="s">
        <v>477</v>
      </c>
      <c r="C28" s="404"/>
      <c r="D28" s="404"/>
      <c r="E28" s="404"/>
      <c r="F28" s="405"/>
      <c r="G28" s="216"/>
      <c r="H28" s="216">
        <v>32.34</v>
      </c>
    </row>
    <row r="29" spans="1:8" ht="31.5" customHeight="1">
      <c r="A29" s="44">
        <v>7</v>
      </c>
      <c r="B29" s="424" t="s">
        <v>482</v>
      </c>
      <c r="C29" s="404"/>
      <c r="D29" s="404"/>
      <c r="E29" s="404"/>
      <c r="F29" s="405"/>
      <c r="G29" s="148"/>
      <c r="H29" s="148">
        <f>H28/G14*0.5</f>
        <v>0.09663539114324987</v>
      </c>
    </row>
    <row r="30" spans="1:8" ht="15" customHeight="1">
      <c r="A30" s="44">
        <v>8</v>
      </c>
      <c r="B30" s="565" t="s">
        <v>429</v>
      </c>
      <c r="C30" s="566"/>
      <c r="D30" s="566"/>
      <c r="E30" s="566"/>
      <c r="F30" s="567"/>
      <c r="G30" s="146"/>
      <c r="H30" s="146">
        <f>H17+H29</f>
        <v>1.4455880714755276</v>
      </c>
    </row>
    <row r="31" spans="1:8" ht="15" customHeight="1">
      <c r="A31" s="44">
        <v>9</v>
      </c>
      <c r="B31" s="565" t="s">
        <v>436</v>
      </c>
      <c r="C31" s="566"/>
      <c r="D31" s="566"/>
      <c r="E31" s="566"/>
      <c r="F31" s="567"/>
      <c r="G31" s="304">
        <v>6.3</v>
      </c>
      <c r="H31" s="146">
        <f>H30*G31%</f>
        <v>0.09107204850295823</v>
      </c>
    </row>
    <row r="32" spans="1:8" ht="15" customHeight="1" hidden="1">
      <c r="A32" s="44"/>
      <c r="B32" s="568"/>
      <c r="C32" s="569"/>
      <c r="D32" s="569"/>
      <c r="E32" s="569"/>
      <c r="F32" s="570"/>
      <c r="G32" s="146"/>
      <c r="H32" s="146"/>
    </row>
    <row r="33" spans="1:8" ht="15" customHeight="1" hidden="1">
      <c r="A33" s="44"/>
      <c r="B33" s="568"/>
      <c r="C33" s="569"/>
      <c r="D33" s="569"/>
      <c r="E33" s="569"/>
      <c r="F33" s="570"/>
      <c r="G33" s="146"/>
      <c r="H33" s="146"/>
    </row>
    <row r="34" spans="1:8" ht="18.75" customHeight="1">
      <c r="A34" s="44">
        <v>10</v>
      </c>
      <c r="B34" s="572" t="s">
        <v>14</v>
      </c>
      <c r="C34" s="572"/>
      <c r="D34" s="572"/>
      <c r="E34" s="572"/>
      <c r="F34" s="572"/>
      <c r="G34" s="148"/>
      <c r="H34" s="148">
        <f>H30+H31</f>
        <v>1.5366601199784857</v>
      </c>
    </row>
    <row r="35" spans="1:8" ht="16.5" customHeight="1">
      <c r="A35" s="44">
        <v>11</v>
      </c>
      <c r="B35" s="571" t="s">
        <v>18</v>
      </c>
      <c r="C35" s="571"/>
      <c r="D35" s="571"/>
      <c r="E35" s="571"/>
      <c r="F35" s="571"/>
      <c r="G35" s="10">
        <v>4</v>
      </c>
      <c r="H35" s="2"/>
    </row>
    <row r="36" spans="1:8" ht="16.5" customHeight="1">
      <c r="A36" s="44">
        <v>12</v>
      </c>
      <c r="B36" s="571" t="s">
        <v>19</v>
      </c>
      <c r="C36" s="571"/>
      <c r="D36" s="571"/>
      <c r="E36" s="571"/>
      <c r="F36" s="571"/>
      <c r="G36" s="2"/>
      <c r="H36" s="146">
        <f>H34*G35%</f>
        <v>0.06146640479913943</v>
      </c>
    </row>
    <row r="37" spans="1:8" ht="20.25" customHeight="1">
      <c r="A37" s="44">
        <v>13</v>
      </c>
      <c r="B37" s="572" t="s">
        <v>20</v>
      </c>
      <c r="C37" s="572"/>
      <c r="D37" s="572"/>
      <c r="E37" s="572"/>
      <c r="F37" s="572"/>
      <c r="G37" s="240"/>
      <c r="H37" s="148">
        <f>H34+H36</f>
        <v>1.598126524777625</v>
      </c>
    </row>
    <row r="38" spans="1:8" ht="15" customHeight="1">
      <c r="A38" s="44">
        <v>14</v>
      </c>
      <c r="B38" s="571" t="s">
        <v>16</v>
      </c>
      <c r="C38" s="571"/>
      <c r="D38" s="571"/>
      <c r="E38" s="571"/>
      <c r="F38" s="571"/>
      <c r="G38" s="2">
        <v>0</v>
      </c>
      <c r="H38" s="146"/>
    </row>
    <row r="39" spans="1:9" ht="15" customHeight="1">
      <c r="A39" s="44">
        <v>15</v>
      </c>
      <c r="B39" s="571" t="s">
        <v>17</v>
      </c>
      <c r="C39" s="571"/>
      <c r="D39" s="571"/>
      <c r="E39" s="571"/>
      <c r="F39" s="571"/>
      <c r="G39" s="2"/>
      <c r="H39" s="146">
        <f>H37*G38%</f>
        <v>0</v>
      </c>
      <c r="I39" s="23"/>
    </row>
    <row r="40" spans="1:9" ht="23.25" customHeight="1">
      <c r="A40" s="44">
        <v>16</v>
      </c>
      <c r="B40" s="388" t="s">
        <v>337</v>
      </c>
      <c r="C40" s="389"/>
      <c r="D40" s="389"/>
      <c r="E40" s="389"/>
      <c r="F40" s="390"/>
      <c r="G40" s="2"/>
      <c r="H40" s="243">
        <f>H37</f>
        <v>1.598126524777625</v>
      </c>
      <c r="I40" s="23"/>
    </row>
    <row r="41" spans="1:9" ht="29.25" customHeight="1">
      <c r="A41" s="8"/>
      <c r="B41" s="41"/>
      <c r="C41" s="41"/>
      <c r="D41" s="41"/>
      <c r="F41" s="41"/>
      <c r="G41" s="9"/>
      <c r="H41" s="9"/>
      <c r="I41" s="23"/>
    </row>
    <row r="43" spans="1:8" ht="15">
      <c r="A43" s="3" t="s">
        <v>4</v>
      </c>
      <c r="E43" s="406"/>
      <c r="F43" s="406"/>
      <c r="G43" s="409" t="s">
        <v>5</v>
      </c>
      <c r="H43" s="409"/>
    </row>
    <row r="44" spans="5:6" ht="15">
      <c r="E44" s="39"/>
      <c r="F44" s="39"/>
    </row>
    <row r="45" spans="5:6" ht="15">
      <c r="E45" s="39"/>
      <c r="F45" s="39"/>
    </row>
    <row r="46" spans="5:6" ht="15">
      <c r="E46" s="39"/>
      <c r="F46" s="39"/>
    </row>
    <row r="47" spans="5:6" ht="15">
      <c r="E47" s="39"/>
      <c r="F47" s="39"/>
    </row>
    <row r="48" spans="5:6" ht="15">
      <c r="E48" s="39"/>
      <c r="F48" s="39"/>
    </row>
    <row r="49" spans="5:6" ht="15">
      <c r="E49" s="39"/>
      <c r="F49" s="39"/>
    </row>
    <row r="50" spans="5:6" ht="15">
      <c r="E50" s="39"/>
      <c r="F50" s="39"/>
    </row>
    <row r="51" spans="5:6" ht="15">
      <c r="E51" s="39"/>
      <c r="F51" s="39"/>
    </row>
    <row r="52" spans="5:6" ht="15">
      <c r="E52" s="39"/>
      <c r="F52" s="39"/>
    </row>
    <row r="53" spans="5:6" ht="15">
      <c r="E53" s="39"/>
      <c r="F53" s="39"/>
    </row>
    <row r="54" spans="5:6" ht="15">
      <c r="E54" s="39"/>
      <c r="F54" s="39"/>
    </row>
    <row r="55" spans="5:6" ht="15">
      <c r="E55" s="39"/>
      <c r="F55" s="39"/>
    </row>
    <row r="56" spans="5:6" ht="15">
      <c r="E56" s="39"/>
      <c r="F56" s="39"/>
    </row>
    <row r="57" spans="5:6" ht="15">
      <c r="E57" s="39"/>
      <c r="F57" s="39"/>
    </row>
  </sheetData>
  <sheetProtection/>
  <mergeCells count="37">
    <mergeCell ref="G2:H2"/>
    <mergeCell ref="G3:H3"/>
    <mergeCell ref="G5:H5"/>
    <mergeCell ref="A8:H8"/>
    <mergeCell ref="A9:H9"/>
    <mergeCell ref="A10:H10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39:F39"/>
    <mergeCell ref="B40:F40"/>
    <mergeCell ref="E43:F43"/>
    <mergeCell ref="G43:H43"/>
    <mergeCell ref="B24:F24"/>
    <mergeCell ref="B34:F34"/>
    <mergeCell ref="B35:F35"/>
    <mergeCell ref="B36:F36"/>
    <mergeCell ref="B37:F37"/>
    <mergeCell ref="B38:F38"/>
    <mergeCell ref="B31:F31"/>
    <mergeCell ref="B32:F32"/>
    <mergeCell ref="B33:F33"/>
    <mergeCell ref="B25:F25"/>
    <mergeCell ref="B26:F26"/>
    <mergeCell ref="B27:F27"/>
    <mergeCell ref="B28:F28"/>
    <mergeCell ref="B29:F29"/>
    <mergeCell ref="B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2:L58"/>
  <sheetViews>
    <sheetView zoomScalePageLayoutView="0" workbookViewId="0" topLeftCell="A27">
      <selection activeCell="A1" sqref="A1:H45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57421875" style="3" customWidth="1"/>
    <col min="8" max="8" width="14.140625" style="3" customWidth="1"/>
    <col min="9" max="16384" width="9.140625" style="3" customWidth="1"/>
  </cols>
  <sheetData>
    <row r="2" spans="1:8" ht="15">
      <c r="A2" s="3" t="s">
        <v>28</v>
      </c>
      <c r="G2" s="420" t="s">
        <v>0</v>
      </c>
      <c r="H2" s="420"/>
    </row>
    <row r="3" spans="7:8" ht="15">
      <c r="G3" s="420" t="s">
        <v>30</v>
      </c>
      <c r="H3" s="420"/>
    </row>
    <row r="4" spans="3:8" ht="15">
      <c r="C4" s="20"/>
      <c r="D4" s="20"/>
      <c r="E4" s="20"/>
      <c r="F4" s="20"/>
      <c r="G4" s="420" t="s">
        <v>29</v>
      </c>
      <c r="H4" s="420"/>
    </row>
    <row r="5" spans="5:11" ht="15">
      <c r="E5" s="11"/>
      <c r="F5" s="11"/>
      <c r="G5" s="21"/>
      <c r="H5" s="21">
        <v>43709</v>
      </c>
      <c r="J5" s="574" t="s">
        <v>308</v>
      </c>
      <c r="K5" s="574"/>
    </row>
    <row r="6" ht="15">
      <c r="E6" s="11"/>
    </row>
    <row r="7" spans="1:8" ht="15">
      <c r="A7" s="421" t="s">
        <v>32</v>
      </c>
      <c r="B7" s="421"/>
      <c r="C7" s="421"/>
      <c r="D7" s="421"/>
      <c r="E7" s="421"/>
      <c r="F7" s="421"/>
      <c r="G7" s="421"/>
      <c r="H7" s="421"/>
    </row>
    <row r="8" spans="1:8" ht="16.5" customHeight="1">
      <c r="A8" s="422" t="s">
        <v>440</v>
      </c>
      <c r="B8" s="422"/>
      <c r="C8" s="422"/>
      <c r="D8" s="422"/>
      <c r="E8" s="422"/>
      <c r="F8" s="422"/>
      <c r="G8" s="422"/>
      <c r="H8" s="422"/>
    </row>
    <row r="9" spans="1:8" ht="15" customHeight="1">
      <c r="A9" s="421"/>
      <c r="B9" s="421"/>
      <c r="C9" s="421"/>
      <c r="D9" s="421"/>
      <c r="E9" s="421"/>
      <c r="F9" s="421"/>
      <c r="G9" s="421"/>
      <c r="H9" s="421"/>
    </row>
    <row r="11" spans="1:8" ht="15" customHeight="1">
      <c r="A11" s="4" t="s">
        <v>1</v>
      </c>
      <c r="B11" s="504" t="s">
        <v>2</v>
      </c>
      <c r="C11" s="504"/>
      <c r="D11" s="504"/>
      <c r="E11" s="504"/>
      <c r="F11" s="504"/>
      <c r="G11" s="24"/>
      <c r="H11" s="40" t="s">
        <v>3</v>
      </c>
    </row>
    <row r="12" spans="1:12" ht="21.75" customHeight="1">
      <c r="A12" s="44">
        <v>1</v>
      </c>
      <c r="B12" s="424" t="s">
        <v>317</v>
      </c>
      <c r="C12" s="404"/>
      <c r="D12" s="404"/>
      <c r="E12" s="404"/>
      <c r="F12" s="405"/>
      <c r="G12" s="92">
        <v>336.72</v>
      </c>
      <c r="H12" s="5"/>
      <c r="J12" s="23"/>
      <c r="L12" s="36"/>
    </row>
    <row r="13" spans="1:8" ht="30" customHeight="1">
      <c r="A13" s="44">
        <v>2</v>
      </c>
      <c r="B13" s="408" t="s">
        <v>12</v>
      </c>
      <c r="C13" s="408"/>
      <c r="D13" s="408"/>
      <c r="E13" s="408"/>
      <c r="F13" s="408"/>
      <c r="G13" s="216">
        <v>167.33</v>
      </c>
      <c r="H13" s="5"/>
    </row>
    <row r="14" spans="1:8" ht="15" customHeight="1">
      <c r="A14" s="38">
        <v>3</v>
      </c>
      <c r="B14" s="410" t="s">
        <v>309</v>
      </c>
      <c r="C14" s="410"/>
      <c r="D14" s="410"/>
      <c r="E14" s="410"/>
      <c r="F14" s="410"/>
      <c r="G14" s="5"/>
      <c r="H14" s="86">
        <f>G12/G13*0.5</f>
        <v>1.0061555011055998</v>
      </c>
    </row>
    <row r="15" spans="1:8" ht="15" customHeight="1">
      <c r="A15" s="38">
        <v>4</v>
      </c>
      <c r="B15" s="410" t="s">
        <v>9</v>
      </c>
      <c r="C15" s="410"/>
      <c r="D15" s="410"/>
      <c r="E15" s="410"/>
      <c r="F15" s="410"/>
      <c r="G15" s="13">
        <v>34.07</v>
      </c>
      <c r="H15" s="86">
        <f>H14*G15%</f>
        <v>0.34279717922667785</v>
      </c>
    </row>
    <row r="16" spans="1:8" ht="15" customHeight="1">
      <c r="A16" s="38">
        <v>5</v>
      </c>
      <c r="B16" s="407" t="s">
        <v>10</v>
      </c>
      <c r="C16" s="407"/>
      <c r="D16" s="407"/>
      <c r="E16" s="407"/>
      <c r="F16" s="407"/>
      <c r="G16" s="7"/>
      <c r="H16" s="142">
        <f>H14+H15</f>
        <v>1.3489526803322778</v>
      </c>
    </row>
    <row r="17" spans="1:10" ht="15" customHeight="1" hidden="1">
      <c r="A17" s="38"/>
      <c r="B17" s="407"/>
      <c r="C17" s="407"/>
      <c r="D17" s="407"/>
      <c r="E17" s="407"/>
      <c r="F17" s="407"/>
      <c r="G17" s="12"/>
      <c r="H17" s="5"/>
      <c r="I17" s="191"/>
      <c r="J17" s="191"/>
    </row>
    <row r="18" spans="1:8" ht="29.25" customHeight="1" hidden="1">
      <c r="A18" s="44"/>
      <c r="B18" s="408"/>
      <c r="C18" s="408"/>
      <c r="D18" s="408"/>
      <c r="E18" s="408"/>
      <c r="F18" s="408"/>
      <c r="G18" s="14"/>
      <c r="H18" s="5"/>
    </row>
    <row r="19" spans="1:9" ht="14.25" customHeight="1" hidden="1">
      <c r="A19" s="44"/>
      <c r="B19" s="424"/>
      <c r="C19" s="404"/>
      <c r="D19" s="404"/>
      <c r="E19" s="404"/>
      <c r="F19" s="405"/>
      <c r="G19" s="92"/>
      <c r="H19" s="5"/>
      <c r="I19" s="45"/>
    </row>
    <row r="20" spans="1:8" ht="15.75" customHeight="1" hidden="1">
      <c r="A20" s="38"/>
      <c r="B20" s="410"/>
      <c r="C20" s="410"/>
      <c r="D20" s="410"/>
      <c r="E20" s="410"/>
      <c r="F20" s="410"/>
      <c r="G20" s="15"/>
      <c r="H20" s="5"/>
    </row>
    <row r="21" spans="1:8" ht="15" customHeight="1" hidden="1">
      <c r="A21" s="38"/>
      <c r="B21" s="410"/>
      <c r="C21" s="410"/>
      <c r="D21" s="410"/>
      <c r="E21" s="410"/>
      <c r="F21" s="410"/>
      <c r="G21" s="146"/>
      <c r="H21" s="146"/>
    </row>
    <row r="22" spans="1:8" ht="15" customHeight="1" hidden="1">
      <c r="A22" s="38"/>
      <c r="B22" s="410"/>
      <c r="C22" s="410"/>
      <c r="D22" s="410"/>
      <c r="E22" s="410"/>
      <c r="F22" s="410"/>
      <c r="G22" s="86"/>
      <c r="H22" s="86"/>
    </row>
    <row r="23" spans="1:8" ht="15" customHeight="1" hidden="1">
      <c r="A23" s="38"/>
      <c r="B23" s="407"/>
      <c r="C23" s="407"/>
      <c r="D23" s="407"/>
      <c r="E23" s="407"/>
      <c r="F23" s="407"/>
      <c r="G23" s="86"/>
      <c r="H23" s="86"/>
    </row>
    <row r="24" spans="1:8" ht="15" customHeight="1">
      <c r="A24" s="42">
        <v>6</v>
      </c>
      <c r="B24" s="391" t="s">
        <v>323</v>
      </c>
      <c r="C24" s="392"/>
      <c r="D24" s="392"/>
      <c r="E24" s="392"/>
      <c r="F24" s="393"/>
      <c r="G24" s="5"/>
      <c r="H24" s="5"/>
    </row>
    <row r="25" spans="1:8" ht="15" customHeight="1">
      <c r="A25" s="42">
        <v>7</v>
      </c>
      <c r="B25" s="394" t="s">
        <v>319</v>
      </c>
      <c r="C25" s="395"/>
      <c r="D25" s="395"/>
      <c r="E25" s="395"/>
      <c r="F25" s="396"/>
      <c r="G25" s="5">
        <f>88*0.25</f>
        <v>22</v>
      </c>
      <c r="H25" s="5"/>
    </row>
    <row r="26" spans="1:12" ht="15" customHeight="1">
      <c r="A26" s="42">
        <v>8</v>
      </c>
      <c r="B26" s="394" t="s">
        <v>84</v>
      </c>
      <c r="C26" s="395"/>
      <c r="D26" s="395"/>
      <c r="E26" s="395"/>
      <c r="F26" s="396"/>
      <c r="G26" s="221">
        <f>0.31562/1000</f>
        <v>0.00031562</v>
      </c>
      <c r="H26" s="5"/>
      <c r="I26" s="3" t="s">
        <v>320</v>
      </c>
      <c r="L26" s="3" t="s">
        <v>321</v>
      </c>
    </row>
    <row r="27" spans="1:12" ht="15" customHeight="1">
      <c r="A27" s="42">
        <v>9</v>
      </c>
      <c r="B27" s="394" t="s">
        <v>318</v>
      </c>
      <c r="C27" s="395"/>
      <c r="D27" s="395"/>
      <c r="E27" s="395"/>
      <c r="F27" s="396"/>
      <c r="G27" s="5"/>
      <c r="H27" s="86">
        <v>0.02</v>
      </c>
      <c r="L27" s="3" t="s">
        <v>322</v>
      </c>
    </row>
    <row r="28" spans="1:8" ht="29.25" customHeight="1" hidden="1">
      <c r="A28" s="298">
        <v>10</v>
      </c>
      <c r="B28" s="400"/>
      <c r="C28" s="401"/>
      <c r="D28" s="401"/>
      <c r="E28" s="401"/>
      <c r="F28" s="402"/>
      <c r="G28" s="216"/>
      <c r="H28" s="13"/>
    </row>
    <row r="29" spans="1:8" ht="31.5" customHeight="1" hidden="1">
      <c r="A29" s="298">
        <v>11</v>
      </c>
      <c r="B29" s="400"/>
      <c r="C29" s="401"/>
      <c r="D29" s="401"/>
      <c r="E29" s="401"/>
      <c r="F29" s="402"/>
      <c r="G29" s="216"/>
      <c r="H29" s="13"/>
    </row>
    <row r="30" spans="1:8" ht="31.5" customHeight="1" hidden="1">
      <c r="A30" s="298">
        <v>12</v>
      </c>
      <c r="B30" s="400"/>
      <c r="C30" s="401"/>
      <c r="D30" s="401"/>
      <c r="E30" s="401"/>
      <c r="F30" s="402"/>
      <c r="G30" s="216"/>
      <c r="H30" s="13"/>
    </row>
    <row r="31" spans="1:8" ht="15" customHeight="1">
      <c r="A31" s="298">
        <v>10</v>
      </c>
      <c r="B31" s="424" t="s">
        <v>477</v>
      </c>
      <c r="C31" s="404"/>
      <c r="D31" s="404"/>
      <c r="E31" s="404"/>
      <c r="F31" s="405"/>
      <c r="G31" s="216"/>
      <c r="H31" s="216">
        <v>32.34</v>
      </c>
    </row>
    <row r="32" spans="1:8" ht="34.5" customHeight="1">
      <c r="A32" s="298">
        <v>11</v>
      </c>
      <c r="B32" s="424" t="s">
        <v>485</v>
      </c>
      <c r="C32" s="404"/>
      <c r="D32" s="404"/>
      <c r="E32" s="404"/>
      <c r="F32" s="405"/>
      <c r="G32" s="148"/>
      <c r="H32" s="148">
        <f>H31/G13*0.5</f>
        <v>0.09663539114324987</v>
      </c>
    </row>
    <row r="33" spans="1:8" ht="15" customHeight="1">
      <c r="A33" s="38">
        <v>12</v>
      </c>
      <c r="B33" s="410" t="s">
        <v>429</v>
      </c>
      <c r="C33" s="410"/>
      <c r="D33" s="410"/>
      <c r="E33" s="410"/>
      <c r="F33" s="410"/>
      <c r="G33" s="5"/>
      <c r="H33" s="86">
        <f>H16+H27+H32</f>
        <v>1.4655880714755276</v>
      </c>
    </row>
    <row r="34" spans="1:8" ht="15" customHeight="1">
      <c r="A34" s="298">
        <v>13</v>
      </c>
      <c r="B34" s="394" t="s">
        <v>441</v>
      </c>
      <c r="C34" s="395"/>
      <c r="D34" s="395"/>
      <c r="E34" s="395"/>
      <c r="F34" s="396"/>
      <c r="G34" s="6">
        <v>6.3</v>
      </c>
      <c r="H34" s="86">
        <f>H33*G34%</f>
        <v>0.09233204850295824</v>
      </c>
    </row>
    <row r="35" spans="1:8" ht="15" customHeight="1">
      <c r="A35" s="298">
        <v>14</v>
      </c>
      <c r="B35" s="509" t="s">
        <v>14</v>
      </c>
      <c r="C35" s="510"/>
      <c r="D35" s="510"/>
      <c r="E35" s="510"/>
      <c r="F35" s="511"/>
      <c r="G35" s="5"/>
      <c r="H35" s="86">
        <f>H33+H34</f>
        <v>1.5579201199784858</v>
      </c>
    </row>
    <row r="36" spans="1:8" ht="15" customHeight="1">
      <c r="A36" s="298">
        <v>15</v>
      </c>
      <c r="B36" s="410" t="s">
        <v>18</v>
      </c>
      <c r="C36" s="410"/>
      <c r="D36" s="410"/>
      <c r="E36" s="410"/>
      <c r="F36" s="410"/>
      <c r="G36" s="6">
        <v>15</v>
      </c>
      <c r="H36" s="86"/>
    </row>
    <row r="37" spans="1:8" ht="15" customHeight="1">
      <c r="A37" s="38">
        <v>17</v>
      </c>
      <c r="B37" s="410" t="s">
        <v>19</v>
      </c>
      <c r="C37" s="410"/>
      <c r="D37" s="410"/>
      <c r="E37" s="410"/>
      <c r="F37" s="410"/>
      <c r="G37" s="5"/>
      <c r="H37" s="86">
        <f>H35*G36%</f>
        <v>0.23368801799677286</v>
      </c>
    </row>
    <row r="38" spans="1:8" ht="15" customHeight="1">
      <c r="A38" s="38">
        <v>18</v>
      </c>
      <c r="B38" s="407" t="s">
        <v>338</v>
      </c>
      <c r="C38" s="407"/>
      <c r="D38" s="407"/>
      <c r="E38" s="407"/>
      <c r="F38" s="407"/>
      <c r="G38" s="7"/>
      <c r="H38" s="144">
        <f>H33+H37</f>
        <v>1.6992760894723005</v>
      </c>
    </row>
    <row r="39" spans="1:8" ht="15" customHeight="1">
      <c r="A39" s="38">
        <v>19</v>
      </c>
      <c r="B39" s="410" t="s">
        <v>16</v>
      </c>
      <c r="C39" s="410"/>
      <c r="D39" s="410"/>
      <c r="E39" s="410"/>
      <c r="F39" s="410"/>
      <c r="G39" s="5">
        <v>0</v>
      </c>
      <c r="H39" s="86"/>
    </row>
    <row r="40" spans="1:9" ht="15" customHeight="1">
      <c r="A40" s="38">
        <v>20</v>
      </c>
      <c r="B40" s="410" t="s">
        <v>17</v>
      </c>
      <c r="C40" s="410"/>
      <c r="D40" s="410"/>
      <c r="E40" s="410"/>
      <c r="F40" s="410"/>
      <c r="G40" s="5"/>
      <c r="H40" s="86">
        <f>H38*G39%</f>
        <v>0</v>
      </c>
      <c r="I40" s="23"/>
    </row>
    <row r="41" spans="1:10" ht="18" customHeight="1">
      <c r="A41" s="38">
        <v>21</v>
      </c>
      <c r="B41" s="397" t="s">
        <v>337</v>
      </c>
      <c r="C41" s="398"/>
      <c r="D41" s="398"/>
      <c r="E41" s="398"/>
      <c r="F41" s="399"/>
      <c r="G41" s="5"/>
      <c r="H41" s="151">
        <f>H38</f>
        <v>1.6992760894723005</v>
      </c>
      <c r="I41" s="23"/>
      <c r="J41" s="3">
        <v>1.6</v>
      </c>
    </row>
    <row r="42" spans="1:9" ht="29.25" customHeight="1">
      <c r="A42" s="8"/>
      <c r="B42" s="41"/>
      <c r="C42" s="41"/>
      <c r="D42" s="41"/>
      <c r="F42" s="41"/>
      <c r="G42" s="9"/>
      <c r="H42" s="9"/>
      <c r="I42" s="23"/>
    </row>
    <row r="44" spans="1:8" ht="15">
      <c r="A44" s="3" t="s">
        <v>4</v>
      </c>
      <c r="E44" s="406"/>
      <c r="F44" s="406"/>
      <c r="G44" s="409" t="s">
        <v>5</v>
      </c>
      <c r="H44" s="409"/>
    </row>
    <row r="45" spans="5:6" ht="15">
      <c r="E45" s="39"/>
      <c r="F45" s="39"/>
    </row>
    <row r="46" spans="5:6" ht="15">
      <c r="E46" s="39"/>
      <c r="F46" s="39"/>
    </row>
    <row r="47" spans="5:6" ht="15">
      <c r="E47" s="39"/>
      <c r="F47" s="39"/>
    </row>
    <row r="48" spans="5:6" ht="15">
      <c r="E48" s="39"/>
      <c r="F48" s="39"/>
    </row>
    <row r="49" spans="5:6" ht="15">
      <c r="E49" s="39"/>
      <c r="F49" s="39"/>
    </row>
    <row r="50" spans="5:6" ht="15">
      <c r="E50" s="39"/>
      <c r="F50" s="39"/>
    </row>
    <row r="51" spans="5:6" ht="15">
      <c r="E51" s="39"/>
      <c r="F51" s="39"/>
    </row>
    <row r="52" spans="5:6" ht="15">
      <c r="E52" s="39"/>
      <c r="F52" s="39"/>
    </row>
    <row r="53" spans="5:6" ht="15">
      <c r="E53" s="39"/>
      <c r="F53" s="39"/>
    </row>
    <row r="54" spans="5:6" ht="15">
      <c r="E54" s="39"/>
      <c r="F54" s="39"/>
    </row>
    <row r="55" spans="5:6" ht="15">
      <c r="E55" s="39"/>
      <c r="F55" s="39"/>
    </row>
    <row r="56" spans="5:6" ht="15">
      <c r="E56" s="39"/>
      <c r="F56" s="39"/>
    </row>
    <row r="57" spans="5:6" ht="15">
      <c r="E57" s="39"/>
      <c r="F57" s="39"/>
    </row>
    <row r="58" spans="5:6" ht="15">
      <c r="E58" s="39"/>
      <c r="F58" s="39"/>
    </row>
  </sheetData>
  <sheetProtection/>
  <mergeCells count="40">
    <mergeCell ref="J5:K5"/>
    <mergeCell ref="G2:H2"/>
    <mergeCell ref="G3:H3"/>
    <mergeCell ref="G4:H4"/>
    <mergeCell ref="A7:H7"/>
    <mergeCell ref="A8:H8"/>
    <mergeCell ref="B21:F21"/>
    <mergeCell ref="A9:H9"/>
    <mergeCell ref="B11:F11"/>
    <mergeCell ref="B12:F12"/>
    <mergeCell ref="B13:F13"/>
    <mergeCell ref="B14:F14"/>
    <mergeCell ref="B15:F15"/>
    <mergeCell ref="B38:F38"/>
    <mergeCell ref="B16:F16"/>
    <mergeCell ref="B24:F24"/>
    <mergeCell ref="B25:F25"/>
    <mergeCell ref="B26:F26"/>
    <mergeCell ref="B27:F27"/>
    <mergeCell ref="B17:F17"/>
    <mergeCell ref="B18:F18"/>
    <mergeCell ref="B19:F19"/>
    <mergeCell ref="B20:F20"/>
    <mergeCell ref="B39:F39"/>
    <mergeCell ref="B22:F22"/>
    <mergeCell ref="B40:F40"/>
    <mergeCell ref="B41:F41"/>
    <mergeCell ref="E44:F44"/>
    <mergeCell ref="G44:H44"/>
    <mergeCell ref="B23:F23"/>
    <mergeCell ref="B33:F33"/>
    <mergeCell ref="B36:F36"/>
    <mergeCell ref="B37:F37"/>
    <mergeCell ref="B35:F35"/>
    <mergeCell ref="B28:F28"/>
    <mergeCell ref="B29:F29"/>
    <mergeCell ref="B30:F30"/>
    <mergeCell ref="B31:F31"/>
    <mergeCell ref="B32:F32"/>
    <mergeCell ref="B34:F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2:R48"/>
  <sheetViews>
    <sheetView zoomScalePageLayoutView="0" workbookViewId="0" topLeftCell="A21">
      <selection activeCell="A2" sqref="A2:H35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" width="9.140625" style="3" customWidth="1"/>
    <col min="17" max="17" width="10.57421875" style="3" customWidth="1"/>
    <col min="18" max="16384" width="9.140625" style="3" customWidth="1"/>
  </cols>
  <sheetData>
    <row r="2" spans="1:8" ht="15">
      <c r="A2" s="3" t="s">
        <v>28</v>
      </c>
      <c r="G2" s="420" t="s">
        <v>0</v>
      </c>
      <c r="H2" s="420"/>
    </row>
    <row r="3" spans="7:8" ht="15">
      <c r="G3" s="420" t="s">
        <v>30</v>
      </c>
      <c r="H3" s="420"/>
    </row>
    <row r="4" spans="7:8" ht="15">
      <c r="G4" s="210"/>
      <c r="H4" s="210"/>
    </row>
    <row r="5" spans="3:11" ht="15">
      <c r="C5" s="20"/>
      <c r="D5" s="20"/>
      <c r="E5" s="20"/>
      <c r="F5" s="20"/>
      <c r="G5" s="420" t="s">
        <v>29</v>
      </c>
      <c r="H5" s="420"/>
      <c r="J5" s="191" t="s">
        <v>308</v>
      </c>
      <c r="K5" s="191"/>
    </row>
    <row r="6" spans="5:8" ht="15">
      <c r="E6" s="11"/>
      <c r="F6" s="11"/>
      <c r="G6" s="21"/>
      <c r="H6" s="21">
        <v>43709</v>
      </c>
    </row>
    <row r="7" ht="15">
      <c r="E7" s="11"/>
    </row>
    <row r="8" spans="1:18" ht="15">
      <c r="A8" s="421" t="s">
        <v>32</v>
      </c>
      <c r="B8" s="421"/>
      <c r="C8" s="421"/>
      <c r="D8" s="421"/>
      <c r="E8" s="421"/>
      <c r="F8" s="421"/>
      <c r="G8" s="421"/>
      <c r="H8" s="421"/>
      <c r="K8" s="421"/>
      <c r="L8" s="421"/>
      <c r="M8" s="421"/>
      <c r="N8" s="421"/>
      <c r="O8" s="421"/>
      <c r="P8" s="421"/>
      <c r="Q8" s="421"/>
      <c r="R8" s="421"/>
    </row>
    <row r="9" spans="1:18" ht="34.5" customHeight="1">
      <c r="A9" s="422" t="s">
        <v>438</v>
      </c>
      <c r="B9" s="422"/>
      <c r="C9" s="422"/>
      <c r="D9" s="422"/>
      <c r="E9" s="422"/>
      <c r="F9" s="422"/>
      <c r="G9" s="422"/>
      <c r="H9" s="422"/>
      <c r="K9" s="422"/>
      <c r="L9" s="422"/>
      <c r="M9" s="422"/>
      <c r="N9" s="422"/>
      <c r="O9" s="422"/>
      <c r="P9" s="422"/>
      <c r="Q9" s="422"/>
      <c r="R9" s="422"/>
    </row>
    <row r="10" spans="1:18" ht="15" customHeight="1">
      <c r="A10" s="421"/>
      <c r="B10" s="421"/>
      <c r="C10" s="421"/>
      <c r="D10" s="421"/>
      <c r="E10" s="421"/>
      <c r="F10" s="421"/>
      <c r="G10" s="421"/>
      <c r="H10" s="421"/>
      <c r="K10" s="421"/>
      <c r="L10" s="421"/>
      <c r="M10" s="421"/>
      <c r="N10" s="421"/>
      <c r="O10" s="421"/>
      <c r="P10" s="421"/>
      <c r="Q10" s="421"/>
      <c r="R10" s="421"/>
    </row>
    <row r="12" spans="1:18" ht="32.25" customHeight="1">
      <c r="A12" s="217" t="s">
        <v>1</v>
      </c>
      <c r="B12" s="423" t="s">
        <v>2</v>
      </c>
      <c r="C12" s="423"/>
      <c r="D12" s="423"/>
      <c r="E12" s="423"/>
      <c r="F12" s="423"/>
      <c r="G12" s="217"/>
      <c r="H12" s="218" t="s">
        <v>3</v>
      </c>
      <c r="K12" s="118"/>
      <c r="L12" s="575"/>
      <c r="M12" s="575"/>
      <c r="N12" s="575"/>
      <c r="O12" s="575"/>
      <c r="P12" s="575"/>
      <c r="Q12" s="119"/>
      <c r="R12" s="120"/>
    </row>
    <row r="13" spans="1:18" ht="27.75" customHeight="1">
      <c r="A13" s="44">
        <v>1</v>
      </c>
      <c r="B13" s="424" t="s">
        <v>325</v>
      </c>
      <c r="C13" s="404"/>
      <c r="D13" s="404"/>
      <c r="E13" s="404"/>
      <c r="F13" s="405"/>
      <c r="G13" s="92">
        <v>336.72</v>
      </c>
      <c r="H13" s="86"/>
      <c r="J13" s="23"/>
      <c r="K13" s="48"/>
      <c r="L13" s="532"/>
      <c r="M13" s="532"/>
      <c r="N13" s="532"/>
      <c r="O13" s="532"/>
      <c r="P13" s="532"/>
      <c r="Q13" s="121"/>
      <c r="R13" s="9"/>
    </row>
    <row r="14" spans="1:18" ht="30" customHeight="1">
      <c r="A14" s="44">
        <v>2</v>
      </c>
      <c r="B14" s="408" t="s">
        <v>12</v>
      </c>
      <c r="C14" s="408"/>
      <c r="D14" s="408"/>
      <c r="E14" s="408"/>
      <c r="F14" s="408"/>
      <c r="G14" s="216">
        <v>167.33</v>
      </c>
      <c r="H14" s="86"/>
      <c r="K14" s="48"/>
      <c r="L14" s="533"/>
      <c r="M14" s="533"/>
      <c r="N14" s="533"/>
      <c r="O14" s="533"/>
      <c r="P14" s="533"/>
      <c r="Q14" s="122"/>
      <c r="R14" s="9"/>
    </row>
    <row r="15" spans="1:18" ht="17.25" customHeight="1">
      <c r="A15" s="38">
        <v>3</v>
      </c>
      <c r="B15" s="410" t="s">
        <v>326</v>
      </c>
      <c r="C15" s="410"/>
      <c r="D15" s="410"/>
      <c r="E15" s="410"/>
      <c r="F15" s="410"/>
      <c r="G15" s="5"/>
      <c r="H15" s="86">
        <f>G13/G14*0.5</f>
        <v>1.0061555011055998</v>
      </c>
      <c r="K15" s="115"/>
      <c r="L15" s="406"/>
      <c r="M15" s="406"/>
      <c r="N15" s="406"/>
      <c r="O15" s="406"/>
      <c r="P15" s="406"/>
      <c r="Q15" s="9"/>
      <c r="R15" s="9"/>
    </row>
    <row r="16" spans="1:18" ht="18" customHeight="1">
      <c r="A16" s="38">
        <v>4</v>
      </c>
      <c r="B16" s="410" t="s">
        <v>9</v>
      </c>
      <c r="C16" s="410"/>
      <c r="D16" s="410"/>
      <c r="E16" s="410"/>
      <c r="F16" s="410"/>
      <c r="G16" s="13">
        <v>34.07</v>
      </c>
      <c r="H16" s="86">
        <f>H15*G16%</f>
        <v>0.34279717922667785</v>
      </c>
      <c r="K16" s="115"/>
      <c r="L16" s="406"/>
      <c r="M16" s="406"/>
      <c r="N16" s="406"/>
      <c r="O16" s="406"/>
      <c r="P16" s="406"/>
      <c r="Q16" s="123"/>
      <c r="R16" s="9"/>
    </row>
    <row r="17" spans="1:18" ht="16.5" customHeight="1">
      <c r="A17" s="38">
        <v>5</v>
      </c>
      <c r="B17" s="407" t="s">
        <v>10</v>
      </c>
      <c r="C17" s="407"/>
      <c r="D17" s="407"/>
      <c r="E17" s="407"/>
      <c r="F17" s="407"/>
      <c r="G17" s="7"/>
      <c r="H17" s="142">
        <f>H15+H16</f>
        <v>1.3489526803322778</v>
      </c>
      <c r="K17" s="115"/>
      <c r="L17" s="575"/>
      <c r="M17" s="575"/>
      <c r="N17" s="575"/>
      <c r="O17" s="575"/>
      <c r="P17" s="575"/>
      <c r="Q17" s="124"/>
      <c r="R17" s="125"/>
    </row>
    <row r="18" spans="1:18" ht="30.75" customHeight="1" hidden="1">
      <c r="A18" s="298">
        <v>6</v>
      </c>
      <c r="B18" s="400"/>
      <c r="C18" s="401"/>
      <c r="D18" s="401"/>
      <c r="E18" s="401"/>
      <c r="F18" s="402"/>
      <c r="G18" s="216"/>
      <c r="H18" s="13"/>
      <c r="K18" s="296"/>
      <c r="L18" s="299"/>
      <c r="M18" s="299"/>
      <c r="N18" s="299"/>
      <c r="O18" s="299"/>
      <c r="P18" s="299"/>
      <c r="Q18" s="124"/>
      <c r="R18" s="125"/>
    </row>
    <row r="19" spans="1:18" ht="33" customHeight="1" hidden="1">
      <c r="A19" s="298">
        <v>7</v>
      </c>
      <c r="B19" s="400"/>
      <c r="C19" s="401"/>
      <c r="D19" s="401"/>
      <c r="E19" s="401"/>
      <c r="F19" s="402"/>
      <c r="G19" s="216"/>
      <c r="H19" s="13"/>
      <c r="K19" s="296"/>
      <c r="L19" s="299"/>
      <c r="M19" s="299"/>
      <c r="N19" s="299"/>
      <c r="O19" s="299"/>
      <c r="P19" s="299"/>
      <c r="Q19" s="124"/>
      <c r="R19" s="125"/>
    </row>
    <row r="20" spans="1:18" ht="28.5" customHeight="1" hidden="1">
      <c r="A20" s="298">
        <v>8</v>
      </c>
      <c r="B20" s="400"/>
      <c r="C20" s="401"/>
      <c r="D20" s="401"/>
      <c r="E20" s="401"/>
      <c r="F20" s="402"/>
      <c r="G20" s="216"/>
      <c r="H20" s="13"/>
      <c r="K20" s="296"/>
      <c r="L20" s="299"/>
      <c r="M20" s="299"/>
      <c r="N20" s="299"/>
      <c r="O20" s="299"/>
      <c r="P20" s="299"/>
      <c r="Q20" s="124"/>
      <c r="R20" s="125"/>
    </row>
    <row r="21" spans="1:18" ht="18.75" customHeight="1">
      <c r="A21" s="298">
        <v>6</v>
      </c>
      <c r="B21" s="424" t="s">
        <v>483</v>
      </c>
      <c r="C21" s="404"/>
      <c r="D21" s="404"/>
      <c r="E21" s="404"/>
      <c r="F21" s="405"/>
      <c r="G21" s="216"/>
      <c r="H21" s="216">
        <v>32.34</v>
      </c>
      <c r="K21" s="296"/>
      <c r="L21" s="299"/>
      <c r="M21" s="299"/>
      <c r="N21" s="299"/>
      <c r="O21" s="299"/>
      <c r="P21" s="299"/>
      <c r="Q21" s="124"/>
      <c r="R21" s="125"/>
    </row>
    <row r="22" spans="1:18" ht="16.5" customHeight="1">
      <c r="A22" s="298">
        <v>7</v>
      </c>
      <c r="B22" s="424" t="s">
        <v>484</v>
      </c>
      <c r="C22" s="404"/>
      <c r="D22" s="404"/>
      <c r="E22" s="404"/>
      <c r="F22" s="405"/>
      <c r="G22" s="148"/>
      <c r="H22" s="148">
        <f>H21/G14*0.5</f>
        <v>0.09663539114324987</v>
      </c>
      <c r="K22" s="296"/>
      <c r="L22" s="299"/>
      <c r="M22" s="299"/>
      <c r="N22" s="299"/>
      <c r="O22" s="299"/>
      <c r="P22" s="299"/>
      <c r="Q22" s="124"/>
      <c r="R22" s="125"/>
    </row>
    <row r="23" spans="1:18" ht="16.5" customHeight="1">
      <c r="A23" s="298">
        <v>8</v>
      </c>
      <c r="B23" s="394" t="s">
        <v>429</v>
      </c>
      <c r="C23" s="395"/>
      <c r="D23" s="395"/>
      <c r="E23" s="395"/>
      <c r="F23" s="396"/>
      <c r="G23" s="7"/>
      <c r="H23" s="142">
        <f>H17+H22</f>
        <v>1.4455880714755276</v>
      </c>
      <c r="K23" s="296"/>
      <c r="L23" s="299"/>
      <c r="M23" s="299"/>
      <c r="N23" s="299"/>
      <c r="O23" s="299"/>
      <c r="P23" s="299"/>
      <c r="Q23" s="124"/>
      <c r="R23" s="125"/>
    </row>
    <row r="24" spans="1:18" ht="16.5" customHeight="1">
      <c r="A24" s="298">
        <v>9</v>
      </c>
      <c r="B24" s="394" t="s">
        <v>439</v>
      </c>
      <c r="C24" s="395"/>
      <c r="D24" s="395"/>
      <c r="E24" s="395"/>
      <c r="F24" s="396"/>
      <c r="G24" s="169">
        <v>6.3</v>
      </c>
      <c r="H24" s="142">
        <f>H23*G24%</f>
        <v>0.09107204850295823</v>
      </c>
      <c r="K24" s="296"/>
      <c r="L24" s="299"/>
      <c r="M24" s="299"/>
      <c r="N24" s="299"/>
      <c r="O24" s="299"/>
      <c r="P24" s="299"/>
      <c r="Q24" s="124"/>
      <c r="R24" s="125"/>
    </row>
    <row r="25" spans="1:18" ht="15" customHeight="1">
      <c r="A25" s="38">
        <v>10</v>
      </c>
      <c r="B25" s="407" t="s">
        <v>14</v>
      </c>
      <c r="C25" s="407"/>
      <c r="D25" s="407"/>
      <c r="E25" s="407"/>
      <c r="F25" s="407"/>
      <c r="G25" s="7"/>
      <c r="H25" s="144">
        <f>H23+H24</f>
        <v>1.5366601199784857</v>
      </c>
      <c r="K25" s="115"/>
      <c r="L25" s="575"/>
      <c r="M25" s="575"/>
      <c r="N25" s="575"/>
      <c r="O25" s="575"/>
      <c r="P25" s="575"/>
      <c r="Q25" s="124"/>
      <c r="R25" s="124"/>
    </row>
    <row r="26" spans="1:18" ht="15" customHeight="1">
      <c r="A26" s="38">
        <v>11</v>
      </c>
      <c r="B26" s="410" t="s">
        <v>18</v>
      </c>
      <c r="C26" s="410"/>
      <c r="D26" s="410"/>
      <c r="E26" s="410"/>
      <c r="F26" s="410"/>
      <c r="G26" s="6">
        <v>4</v>
      </c>
      <c r="H26" s="86"/>
      <c r="K26" s="115"/>
      <c r="L26" s="406"/>
      <c r="M26" s="406"/>
      <c r="N26" s="406"/>
      <c r="O26" s="406"/>
      <c r="P26" s="406"/>
      <c r="Q26" s="9"/>
      <c r="R26" s="9"/>
    </row>
    <row r="27" spans="1:18" ht="15" customHeight="1">
      <c r="A27" s="38">
        <v>12</v>
      </c>
      <c r="B27" s="410" t="s">
        <v>19</v>
      </c>
      <c r="C27" s="410"/>
      <c r="D27" s="410"/>
      <c r="E27" s="410"/>
      <c r="F27" s="410"/>
      <c r="G27" s="5"/>
      <c r="H27" s="86">
        <f>H25*G26%</f>
        <v>0.06146640479913943</v>
      </c>
      <c r="K27" s="115"/>
      <c r="L27" s="406"/>
      <c r="M27" s="406"/>
      <c r="N27" s="406"/>
      <c r="O27" s="406"/>
      <c r="P27" s="406"/>
      <c r="Q27" s="9"/>
      <c r="R27" s="9"/>
    </row>
    <row r="28" spans="1:18" ht="15" customHeight="1">
      <c r="A28" s="38">
        <v>13</v>
      </c>
      <c r="B28" s="407" t="s">
        <v>20</v>
      </c>
      <c r="C28" s="407"/>
      <c r="D28" s="407"/>
      <c r="E28" s="407"/>
      <c r="F28" s="407"/>
      <c r="G28" s="7"/>
      <c r="H28" s="144">
        <f>H25+H27</f>
        <v>1.598126524777625</v>
      </c>
      <c r="K28" s="115"/>
      <c r="L28" s="575"/>
      <c r="M28" s="575"/>
      <c r="N28" s="575"/>
      <c r="O28" s="575"/>
      <c r="P28" s="575"/>
      <c r="Q28" s="124"/>
      <c r="R28" s="124"/>
    </row>
    <row r="29" spans="1:18" ht="15" customHeight="1">
      <c r="A29" s="38">
        <v>14</v>
      </c>
      <c r="B29" s="410" t="s">
        <v>16</v>
      </c>
      <c r="C29" s="410"/>
      <c r="D29" s="410"/>
      <c r="E29" s="410"/>
      <c r="F29" s="410"/>
      <c r="G29" s="5">
        <v>0</v>
      </c>
      <c r="H29" s="86"/>
      <c r="K29" s="115"/>
      <c r="L29" s="406"/>
      <c r="M29" s="406"/>
      <c r="N29" s="406"/>
      <c r="O29" s="406"/>
      <c r="P29" s="406"/>
      <c r="Q29" s="9"/>
      <c r="R29" s="9"/>
    </row>
    <row r="30" spans="1:18" ht="15" customHeight="1">
      <c r="A30" s="38">
        <v>15</v>
      </c>
      <c r="B30" s="410" t="s">
        <v>17</v>
      </c>
      <c r="C30" s="410"/>
      <c r="D30" s="410"/>
      <c r="E30" s="410"/>
      <c r="F30" s="410"/>
      <c r="G30" s="5"/>
      <c r="H30" s="86">
        <f>H28*G29%</f>
        <v>0</v>
      </c>
      <c r="I30" s="23"/>
      <c r="K30" s="115"/>
      <c r="L30" s="406"/>
      <c r="M30" s="406"/>
      <c r="N30" s="406"/>
      <c r="O30" s="406"/>
      <c r="P30" s="406"/>
      <c r="Q30" s="9"/>
      <c r="R30" s="9"/>
    </row>
    <row r="31" spans="1:18" ht="18" customHeight="1">
      <c r="A31" s="38">
        <v>16</v>
      </c>
      <c r="B31" s="397" t="s">
        <v>337</v>
      </c>
      <c r="C31" s="398"/>
      <c r="D31" s="398"/>
      <c r="E31" s="398"/>
      <c r="F31" s="399"/>
      <c r="G31" s="5"/>
      <c r="H31" s="151">
        <f>H28</f>
        <v>1.598126524777625</v>
      </c>
      <c r="I31" s="23"/>
      <c r="K31" s="115"/>
      <c r="L31" s="533"/>
      <c r="M31" s="533"/>
      <c r="N31" s="533"/>
      <c r="O31" s="533"/>
      <c r="P31" s="533"/>
      <c r="Q31" s="9"/>
      <c r="R31" s="9"/>
    </row>
    <row r="32" spans="1:18" ht="29.25" customHeight="1">
      <c r="A32" s="8"/>
      <c r="B32" s="41"/>
      <c r="C32" s="41"/>
      <c r="D32" s="41"/>
      <c r="F32" s="41"/>
      <c r="G32" s="9"/>
      <c r="H32" s="9"/>
      <c r="I32" s="23"/>
      <c r="K32" s="115"/>
      <c r="L32" s="114"/>
      <c r="M32" s="114"/>
      <c r="N32" s="114"/>
      <c r="P32" s="114"/>
      <c r="Q32" s="9"/>
      <c r="R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39"/>
      <c r="F35" s="39"/>
    </row>
    <row r="36" spans="5:6" ht="15">
      <c r="E36" s="39"/>
      <c r="F36" s="39"/>
    </row>
    <row r="37" spans="5:6" ht="15">
      <c r="E37" s="39"/>
      <c r="F37" s="39"/>
    </row>
    <row r="38" spans="5:6" ht="15">
      <c r="E38" s="39"/>
      <c r="F38" s="39"/>
    </row>
    <row r="39" spans="5:6" ht="15">
      <c r="E39" s="39"/>
      <c r="F39" s="39"/>
    </row>
    <row r="40" spans="5:6" ht="15">
      <c r="E40" s="39"/>
      <c r="F40" s="39"/>
    </row>
    <row r="41" spans="5:6" ht="15">
      <c r="E41" s="39"/>
      <c r="F41" s="39"/>
    </row>
    <row r="42" spans="5:6" ht="15">
      <c r="E42" s="39"/>
      <c r="F42" s="39"/>
    </row>
    <row r="43" spans="5:6" ht="15">
      <c r="E43" s="39"/>
      <c r="F43" s="39"/>
    </row>
    <row r="44" spans="5:6" ht="15">
      <c r="E44" s="39"/>
      <c r="F44" s="39"/>
    </row>
    <row r="45" spans="5:6" ht="15">
      <c r="E45" s="39"/>
      <c r="F45" s="39"/>
    </row>
    <row r="46" spans="5:6" ht="15">
      <c r="E46" s="39"/>
      <c r="F46" s="39"/>
    </row>
    <row r="47" spans="5:6" ht="15">
      <c r="E47" s="39"/>
      <c r="F47" s="39"/>
    </row>
    <row r="48" spans="5:6" ht="15">
      <c r="E48" s="39"/>
      <c r="F48" s="39"/>
    </row>
  </sheetData>
  <sheetProtection/>
  <mergeCells count="44">
    <mergeCell ref="L27:P27"/>
    <mergeCell ref="L28:P28"/>
    <mergeCell ref="L29:P29"/>
    <mergeCell ref="L30:P30"/>
    <mergeCell ref="L31:P31"/>
    <mergeCell ref="L25:P25"/>
    <mergeCell ref="L26:P26"/>
    <mergeCell ref="L15:P15"/>
    <mergeCell ref="L16:P16"/>
    <mergeCell ref="L17:P17"/>
    <mergeCell ref="K8:R8"/>
    <mergeCell ref="K9:R9"/>
    <mergeCell ref="K10:R10"/>
    <mergeCell ref="L12:P12"/>
    <mergeCell ref="L13:P13"/>
    <mergeCell ref="L14:P14"/>
    <mergeCell ref="G2:H2"/>
    <mergeCell ref="G3:H3"/>
    <mergeCell ref="G5:H5"/>
    <mergeCell ref="A8:H8"/>
    <mergeCell ref="A9:H9"/>
    <mergeCell ref="A10:H10"/>
    <mergeCell ref="B12:F12"/>
    <mergeCell ref="B13:F13"/>
    <mergeCell ref="B14:F14"/>
    <mergeCell ref="B15:F15"/>
    <mergeCell ref="B16:F16"/>
    <mergeCell ref="B17:F17"/>
    <mergeCell ref="B25:F25"/>
    <mergeCell ref="E34:F34"/>
    <mergeCell ref="G34:H34"/>
    <mergeCell ref="B26:F26"/>
    <mergeCell ref="B27:F27"/>
    <mergeCell ref="B28:F28"/>
    <mergeCell ref="B29:F29"/>
    <mergeCell ref="B30:F30"/>
    <mergeCell ref="B31:F31"/>
    <mergeCell ref="B24:F24"/>
    <mergeCell ref="B18:F18"/>
    <mergeCell ref="B19:F19"/>
    <mergeCell ref="B20:F20"/>
    <mergeCell ref="B21:F21"/>
    <mergeCell ref="B22:F22"/>
    <mergeCell ref="B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2"/>
  <sheetViews>
    <sheetView zoomScalePageLayoutView="0" workbookViewId="0" topLeftCell="A1">
      <selection activeCell="A1" sqref="A1:E33"/>
    </sheetView>
  </sheetViews>
  <sheetFormatPr defaultColWidth="9.140625" defaultRowHeight="15"/>
  <cols>
    <col min="1" max="1" width="3.8515625" style="0" customWidth="1"/>
    <col min="2" max="2" width="61.28125" style="0" customWidth="1"/>
    <col min="3" max="3" width="13.57421875" style="0" customWidth="1"/>
    <col min="4" max="4" width="11.8515625" style="0" hidden="1" customWidth="1"/>
    <col min="5" max="5" width="14.140625" style="0" customWidth="1"/>
    <col min="6" max="6" width="9.57421875" style="0" bestFit="1" customWidth="1"/>
  </cols>
  <sheetData>
    <row r="1" spans="1:4" s="3" customFormat="1" ht="15.75">
      <c r="A1" s="50" t="s">
        <v>28</v>
      </c>
      <c r="B1" s="50"/>
      <c r="C1" s="51" t="s">
        <v>0</v>
      </c>
      <c r="D1" s="51"/>
    </row>
    <row r="2" spans="1:4" s="3" customFormat="1" ht="15.75">
      <c r="A2" s="50"/>
      <c r="B2" s="50"/>
      <c r="C2" s="51" t="s">
        <v>30</v>
      </c>
      <c r="D2" s="51"/>
    </row>
    <row r="3" spans="1:6" s="3" customFormat="1" ht="15.75">
      <c r="A3" s="50"/>
      <c r="B3" s="50"/>
      <c r="C3" s="51" t="s">
        <v>29</v>
      </c>
      <c r="D3" s="51"/>
      <c r="F3" s="20"/>
    </row>
    <row r="4" spans="1:6" s="3" customFormat="1" ht="15.75">
      <c r="A4" s="50"/>
      <c r="B4" s="50"/>
      <c r="C4" s="52">
        <v>43586</v>
      </c>
      <c r="D4" s="52">
        <v>42767</v>
      </c>
      <c r="F4" s="11"/>
    </row>
    <row r="5" spans="3:6" s="3" customFormat="1" ht="15">
      <c r="C5" s="21"/>
      <c r="D5" s="21"/>
      <c r="F5" s="11"/>
    </row>
    <row r="6" spans="3:6" s="3" customFormat="1" ht="15">
      <c r="C6" s="21"/>
      <c r="D6" s="21"/>
      <c r="F6" s="11"/>
    </row>
    <row r="7" spans="1:6" s="3" customFormat="1" ht="18.75">
      <c r="A7" s="550" t="s">
        <v>77</v>
      </c>
      <c r="B7" s="550"/>
      <c r="C7" s="550"/>
      <c r="D7" s="550"/>
      <c r="F7" s="11"/>
    </row>
    <row r="8" spans="1:6" s="3" customFormat="1" ht="15">
      <c r="A8" s="564" t="s">
        <v>167</v>
      </c>
      <c r="B8" s="564"/>
      <c r="C8" s="564"/>
      <c r="D8" s="564"/>
      <c r="F8" s="11"/>
    </row>
    <row r="9" spans="1:6" s="3" customFormat="1" ht="24" customHeight="1">
      <c r="A9" s="564"/>
      <c r="B9" s="564"/>
      <c r="C9" s="564"/>
      <c r="D9" s="564"/>
      <c r="F9" s="11"/>
    </row>
    <row r="10" spans="1:4" ht="18.75">
      <c r="A10" s="73"/>
      <c r="B10" s="73"/>
      <c r="C10" s="73"/>
      <c r="D10" s="73"/>
    </row>
    <row r="11" spans="1:5" s="29" customFormat="1" ht="36" customHeight="1">
      <c r="A11" s="576" t="s">
        <v>1</v>
      </c>
      <c r="B11" s="576" t="s">
        <v>114</v>
      </c>
      <c r="C11" s="576" t="s">
        <v>62</v>
      </c>
      <c r="D11" s="578" t="s">
        <v>63</v>
      </c>
      <c r="E11" s="579"/>
    </row>
    <row r="12" spans="1:5" s="29" customFormat="1" ht="54" customHeight="1">
      <c r="A12" s="577"/>
      <c r="B12" s="577"/>
      <c r="C12" s="577"/>
      <c r="D12" s="580"/>
      <c r="E12" s="581"/>
    </row>
    <row r="13" spans="1:6" s="29" customFormat="1" ht="34.5" customHeight="1">
      <c r="A13" s="55">
        <v>1</v>
      </c>
      <c r="B13" s="107" t="s">
        <v>90</v>
      </c>
      <c r="C13" s="55" t="s">
        <v>262</v>
      </c>
      <c r="D13" s="128">
        <v>11100</v>
      </c>
      <c r="E13" s="176">
        <v>1.4</v>
      </c>
      <c r="F13" s="179"/>
    </row>
    <row r="14" spans="1:6" ht="34.5" customHeight="1">
      <c r="A14" s="54">
        <v>2</v>
      </c>
      <c r="B14" s="107" t="s">
        <v>91</v>
      </c>
      <c r="C14" s="55" t="s">
        <v>104</v>
      </c>
      <c r="D14" s="126">
        <v>12000</v>
      </c>
      <c r="E14" s="176">
        <v>1.51</v>
      </c>
      <c r="F14" s="180"/>
    </row>
    <row r="15" spans="1:6" ht="32.25" customHeight="1">
      <c r="A15" s="55">
        <v>3</v>
      </c>
      <c r="B15" s="107" t="s">
        <v>92</v>
      </c>
      <c r="C15" s="55" t="s">
        <v>104</v>
      </c>
      <c r="D15" s="126">
        <v>11100</v>
      </c>
      <c r="E15" s="176">
        <v>1.49</v>
      </c>
      <c r="F15" s="181"/>
    </row>
    <row r="16" spans="1:6" ht="32.25" customHeight="1">
      <c r="A16" s="55">
        <v>4</v>
      </c>
      <c r="B16" s="107" t="s">
        <v>205</v>
      </c>
      <c r="C16" s="55" t="s">
        <v>227</v>
      </c>
      <c r="D16" s="126">
        <v>12500</v>
      </c>
      <c r="E16" s="176">
        <v>1.64</v>
      </c>
      <c r="F16" s="180"/>
    </row>
    <row r="17" spans="1:6" ht="32.25" customHeight="1">
      <c r="A17" s="55">
        <v>5</v>
      </c>
      <c r="B17" s="107" t="s">
        <v>206</v>
      </c>
      <c r="C17" s="55" t="s">
        <v>227</v>
      </c>
      <c r="D17" s="126">
        <v>5500</v>
      </c>
      <c r="E17" s="176">
        <v>0.86</v>
      </c>
      <c r="F17" s="180"/>
    </row>
    <row r="18" spans="1:6" ht="32.25" customHeight="1">
      <c r="A18" s="55">
        <v>6</v>
      </c>
      <c r="B18" s="107" t="s">
        <v>207</v>
      </c>
      <c r="C18" s="55" t="s">
        <v>104</v>
      </c>
      <c r="D18" s="126">
        <v>35500</v>
      </c>
      <c r="E18" s="155">
        <v>3.94</v>
      </c>
      <c r="F18" s="181"/>
    </row>
    <row r="19" spans="1:6" ht="32.25" customHeight="1">
      <c r="A19" s="55">
        <v>7</v>
      </c>
      <c r="B19" s="107" t="s">
        <v>208</v>
      </c>
      <c r="C19" s="55" t="s">
        <v>209</v>
      </c>
      <c r="D19" s="126">
        <v>4300</v>
      </c>
      <c r="E19" s="155">
        <v>0.8</v>
      </c>
      <c r="F19" s="180"/>
    </row>
    <row r="20" spans="1:6" ht="36.75" customHeight="1">
      <c r="A20" s="55">
        <v>8</v>
      </c>
      <c r="B20" s="106" t="s">
        <v>210</v>
      </c>
      <c r="C20" s="55" t="s">
        <v>104</v>
      </c>
      <c r="D20" s="126">
        <v>12000</v>
      </c>
      <c r="E20" s="155">
        <v>1.98</v>
      </c>
      <c r="F20" s="180"/>
    </row>
    <row r="21" spans="1:6" ht="38.25" customHeight="1" hidden="1">
      <c r="A21" s="108">
        <v>9</v>
      </c>
      <c r="B21" s="109" t="s">
        <v>160</v>
      </c>
      <c r="C21" s="108" t="s">
        <v>263</v>
      </c>
      <c r="D21" s="127">
        <v>15000</v>
      </c>
      <c r="E21" s="155">
        <v>1.77</v>
      </c>
      <c r="F21" s="180"/>
    </row>
    <row r="22" spans="1:6" ht="28.5" customHeight="1" hidden="1">
      <c r="A22" s="108">
        <v>10</v>
      </c>
      <c r="B22" s="109" t="s">
        <v>161</v>
      </c>
      <c r="C22" s="108" t="s">
        <v>263</v>
      </c>
      <c r="D22" s="127">
        <v>15000</v>
      </c>
      <c r="E22" s="155">
        <v>1.77</v>
      </c>
      <c r="F22" s="180"/>
    </row>
    <row r="23" spans="1:6" ht="29.25" customHeight="1" hidden="1">
      <c r="A23" s="108">
        <v>11</v>
      </c>
      <c r="B23" s="109" t="s">
        <v>162</v>
      </c>
      <c r="C23" s="108" t="s">
        <v>263</v>
      </c>
      <c r="D23" s="127">
        <v>15000</v>
      </c>
      <c r="E23" s="155">
        <v>1.77</v>
      </c>
      <c r="F23" s="180"/>
    </row>
    <row r="24" spans="1:6" ht="30.75" customHeight="1" hidden="1">
      <c r="A24" s="108">
        <v>12</v>
      </c>
      <c r="B24" s="109" t="s">
        <v>163</v>
      </c>
      <c r="C24" s="108" t="s">
        <v>263</v>
      </c>
      <c r="D24" s="127">
        <v>15000</v>
      </c>
      <c r="E24" s="155">
        <v>1.77</v>
      </c>
      <c r="F24" s="180"/>
    </row>
    <row r="25" spans="1:6" ht="33" customHeight="1" hidden="1">
      <c r="A25" s="108">
        <v>13</v>
      </c>
      <c r="B25" s="109" t="s">
        <v>164</v>
      </c>
      <c r="C25" s="108" t="s">
        <v>264</v>
      </c>
      <c r="D25" s="127">
        <v>30000</v>
      </c>
      <c r="E25" s="155">
        <v>3.53</v>
      </c>
      <c r="F25" s="180"/>
    </row>
    <row r="26" spans="1:5" ht="39" customHeight="1">
      <c r="A26" s="156">
        <v>9</v>
      </c>
      <c r="B26" s="107" t="s">
        <v>251</v>
      </c>
      <c r="C26" s="165" t="s">
        <v>127</v>
      </c>
      <c r="D26" s="156"/>
      <c r="E26" s="165">
        <v>1.46</v>
      </c>
    </row>
    <row r="27" spans="1:5" ht="18.75">
      <c r="A27" s="164">
        <v>10</v>
      </c>
      <c r="B27" s="164" t="s">
        <v>265</v>
      </c>
      <c r="C27" s="168" t="s">
        <v>266</v>
      </c>
      <c r="D27" s="164"/>
      <c r="E27" s="175">
        <f>E13+E14+E15+E16+E17</f>
        <v>6.9</v>
      </c>
    </row>
    <row r="28" spans="1:5" ht="39.75" customHeight="1">
      <c r="A28" s="156">
        <v>11</v>
      </c>
      <c r="B28" s="166" t="s">
        <v>268</v>
      </c>
      <c r="C28" s="165" t="s">
        <v>267</v>
      </c>
      <c r="D28" s="156"/>
      <c r="E28" s="167">
        <v>0.55</v>
      </c>
    </row>
    <row r="32" spans="1:8" s="3" customFormat="1" ht="15.75">
      <c r="A32" s="545" t="s">
        <v>228</v>
      </c>
      <c r="B32" s="545"/>
      <c r="C32" s="545"/>
      <c r="D32" s="545"/>
      <c r="E32" s="34"/>
      <c r="F32" s="34"/>
      <c r="G32" s="409"/>
      <c r="H32" s="409"/>
    </row>
  </sheetData>
  <sheetProtection/>
  <mergeCells count="8">
    <mergeCell ref="A7:D7"/>
    <mergeCell ref="A8:D9"/>
    <mergeCell ref="A32:D32"/>
    <mergeCell ref="G32:H32"/>
    <mergeCell ref="C11:C12"/>
    <mergeCell ref="A11:A12"/>
    <mergeCell ref="B11:B12"/>
    <mergeCell ref="D11:E12"/>
  </mergeCells>
  <printOptions/>
  <pageMargins left="0.7874015748031497" right="0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L50"/>
  <sheetViews>
    <sheetView zoomScalePageLayoutView="0" workbookViewId="0" topLeftCell="A6">
      <selection activeCell="A1" sqref="A1:H37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8" ht="28.5" customHeight="1">
      <c r="A7" s="422" t="s">
        <v>89</v>
      </c>
      <c r="B7" s="422"/>
      <c r="C7" s="422"/>
      <c r="D7" s="422"/>
      <c r="E7" s="422"/>
      <c r="F7" s="422"/>
      <c r="G7" s="422"/>
      <c r="H7" s="422"/>
    </row>
    <row r="8" spans="1:8" ht="15" customHeight="1">
      <c r="A8" s="421" t="s">
        <v>88</v>
      </c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32" t="s">
        <v>3</v>
      </c>
    </row>
    <row r="11" spans="1:12" ht="27.75" customHeight="1">
      <c r="A11" s="33">
        <v>1</v>
      </c>
      <c r="B11" s="506" t="s">
        <v>269</v>
      </c>
      <c r="C11" s="585"/>
      <c r="D11" s="585"/>
      <c r="E11" s="585"/>
      <c r="F11" s="586"/>
      <c r="G11" s="143">
        <v>554.93</v>
      </c>
      <c r="H11" s="5"/>
      <c r="J11" s="23">
        <v>1.35</v>
      </c>
      <c r="L11" s="36"/>
    </row>
    <row r="12" spans="1:8" ht="30" customHeight="1">
      <c r="A12" s="33">
        <v>2</v>
      </c>
      <c r="B12" s="505" t="s">
        <v>12</v>
      </c>
      <c r="C12" s="505"/>
      <c r="D12" s="505"/>
      <c r="E12" s="505"/>
      <c r="F12" s="505"/>
      <c r="G12" s="10">
        <v>168</v>
      </c>
      <c r="H12" s="5"/>
    </row>
    <row r="13" spans="1:8" ht="15" customHeight="1">
      <c r="A13" s="33">
        <v>3</v>
      </c>
      <c r="B13" s="500" t="s">
        <v>218</v>
      </c>
      <c r="C13" s="500"/>
      <c r="D13" s="500"/>
      <c r="E13" s="500"/>
      <c r="F13" s="500"/>
      <c r="G13" s="5"/>
      <c r="H13" s="86">
        <f>G11/G12*0.4</f>
        <v>1.3212619047619047</v>
      </c>
    </row>
    <row r="14" spans="1:8" ht="15" customHeight="1">
      <c r="A14" s="33">
        <v>4</v>
      </c>
      <c r="B14" s="500" t="s">
        <v>9</v>
      </c>
      <c r="C14" s="500"/>
      <c r="D14" s="500"/>
      <c r="E14" s="500"/>
      <c r="F14" s="500"/>
      <c r="G14" s="6">
        <v>34.7</v>
      </c>
      <c r="H14" s="86">
        <f>H13*G14%</f>
        <v>0.458477880952381</v>
      </c>
    </row>
    <row r="15" spans="1:8" ht="15" customHeight="1">
      <c r="A15" s="33">
        <v>5</v>
      </c>
      <c r="B15" s="504" t="s">
        <v>10</v>
      </c>
      <c r="C15" s="504"/>
      <c r="D15" s="504"/>
      <c r="E15" s="504"/>
      <c r="F15" s="504"/>
      <c r="G15" s="7"/>
      <c r="H15" s="142">
        <f>H13+H14</f>
        <v>1.7797397857142858</v>
      </c>
    </row>
    <row r="16" spans="1:8" ht="15" customHeight="1">
      <c r="A16" s="33">
        <v>5</v>
      </c>
      <c r="B16" s="504" t="s">
        <v>11</v>
      </c>
      <c r="C16" s="504"/>
      <c r="D16" s="504"/>
      <c r="E16" s="504"/>
      <c r="F16" s="504"/>
      <c r="G16" s="12"/>
      <c r="H16" s="86"/>
    </row>
    <row r="17" spans="1:8" ht="29.25" customHeight="1">
      <c r="A17" s="33">
        <v>6</v>
      </c>
      <c r="B17" s="505" t="s">
        <v>81</v>
      </c>
      <c r="C17" s="505"/>
      <c r="D17" s="505"/>
      <c r="E17" s="505"/>
      <c r="F17" s="505"/>
      <c r="G17" s="14"/>
      <c r="H17" s="86"/>
    </row>
    <row r="18" spans="1:8" ht="15" customHeight="1">
      <c r="A18" s="33">
        <v>7</v>
      </c>
      <c r="B18" s="500" t="s">
        <v>86</v>
      </c>
      <c r="C18" s="500"/>
      <c r="D18" s="500"/>
      <c r="E18" s="500"/>
      <c r="F18" s="500"/>
      <c r="G18" s="143">
        <v>1564.36</v>
      </c>
      <c r="H18" s="86"/>
    </row>
    <row r="19" spans="1:8" ht="15" customHeight="1">
      <c r="A19" s="33">
        <v>8</v>
      </c>
      <c r="B19" s="500" t="s">
        <v>82</v>
      </c>
      <c r="C19" s="500"/>
      <c r="D19" s="500"/>
      <c r="E19" s="500"/>
      <c r="F19" s="500"/>
      <c r="G19" s="86">
        <f>G18/10</f>
        <v>156.43599999999998</v>
      </c>
      <c r="H19" s="86"/>
    </row>
    <row r="20" spans="1:8" ht="15" customHeight="1">
      <c r="A20" s="33">
        <v>9</v>
      </c>
      <c r="B20" s="500" t="s">
        <v>26</v>
      </c>
      <c r="C20" s="500"/>
      <c r="D20" s="500"/>
      <c r="E20" s="500"/>
      <c r="F20" s="500"/>
      <c r="G20" s="146">
        <f>G19/365</f>
        <v>0.42859178082191773</v>
      </c>
      <c r="H20" s="146"/>
    </row>
    <row r="21" spans="1:8" ht="15" customHeight="1">
      <c r="A21" s="33">
        <v>10</v>
      </c>
      <c r="B21" s="500" t="s">
        <v>23</v>
      </c>
      <c r="C21" s="500"/>
      <c r="D21" s="500"/>
      <c r="E21" s="500"/>
      <c r="F21" s="500"/>
      <c r="G21" s="86">
        <f>G20/24</f>
        <v>0.017857990867579904</v>
      </c>
      <c r="H21" s="86"/>
    </row>
    <row r="22" spans="1:8" ht="15" customHeight="1">
      <c r="A22" s="35">
        <v>11</v>
      </c>
      <c r="B22" s="500" t="s">
        <v>220</v>
      </c>
      <c r="C22" s="500"/>
      <c r="D22" s="500"/>
      <c r="E22" s="500"/>
      <c r="F22" s="500"/>
      <c r="G22" s="5"/>
      <c r="H22" s="86">
        <f>G21*0.33</f>
        <v>0.005893136986301369</v>
      </c>
    </row>
    <row r="23" spans="1:8" ht="14.25" customHeight="1">
      <c r="A23" s="35">
        <v>12</v>
      </c>
      <c r="B23" s="582" t="s">
        <v>85</v>
      </c>
      <c r="C23" s="583"/>
      <c r="D23" s="583"/>
      <c r="E23" s="583"/>
      <c r="F23" s="584"/>
      <c r="G23" s="5"/>
      <c r="H23" s="86"/>
    </row>
    <row r="24" spans="1:8" ht="15" customHeight="1">
      <c r="A24" s="35">
        <v>13</v>
      </c>
      <c r="B24" s="526" t="s">
        <v>83</v>
      </c>
      <c r="C24" s="527"/>
      <c r="D24" s="527"/>
      <c r="E24" s="527"/>
      <c r="F24" s="528"/>
      <c r="G24" s="5">
        <f>150*0.33</f>
        <v>49.5</v>
      </c>
      <c r="H24" s="86"/>
    </row>
    <row r="25" spans="1:8" ht="15" customHeight="1">
      <c r="A25" s="35">
        <v>14</v>
      </c>
      <c r="B25" s="526" t="s">
        <v>84</v>
      </c>
      <c r="C25" s="527"/>
      <c r="D25" s="527"/>
      <c r="E25" s="527"/>
      <c r="F25" s="528"/>
      <c r="G25" s="37">
        <v>0.0003</v>
      </c>
      <c r="H25" s="86"/>
    </row>
    <row r="26" spans="1:8" ht="15" customHeight="1">
      <c r="A26" s="35">
        <v>15</v>
      </c>
      <c r="B26" s="526" t="s">
        <v>225</v>
      </c>
      <c r="C26" s="527"/>
      <c r="D26" s="527"/>
      <c r="E26" s="527"/>
      <c r="F26" s="528"/>
      <c r="G26" s="37"/>
      <c r="H26" s="86">
        <f>G24*G25</f>
        <v>0.014849999999999999</v>
      </c>
    </row>
    <row r="27" spans="1:8" ht="15" customHeight="1">
      <c r="A27" s="33">
        <v>16</v>
      </c>
      <c r="B27" s="504" t="s">
        <v>14</v>
      </c>
      <c r="C27" s="504"/>
      <c r="D27" s="504"/>
      <c r="E27" s="504"/>
      <c r="F27" s="504"/>
      <c r="G27" s="7"/>
      <c r="H27" s="144">
        <f>SUM(H15:H26)</f>
        <v>1.8004829227005872</v>
      </c>
    </row>
    <row r="28" spans="1:8" ht="15" customHeight="1">
      <c r="A28" s="33">
        <v>17</v>
      </c>
      <c r="B28" s="500" t="s">
        <v>18</v>
      </c>
      <c r="C28" s="500"/>
      <c r="D28" s="500"/>
      <c r="E28" s="500"/>
      <c r="F28" s="500"/>
      <c r="G28" s="5">
        <v>25</v>
      </c>
      <c r="H28" s="86"/>
    </row>
    <row r="29" spans="1:8" ht="15" customHeight="1">
      <c r="A29" s="33">
        <v>18</v>
      </c>
      <c r="B29" s="500" t="s">
        <v>19</v>
      </c>
      <c r="C29" s="500"/>
      <c r="D29" s="500"/>
      <c r="E29" s="500"/>
      <c r="F29" s="500"/>
      <c r="G29" s="5"/>
      <c r="H29" s="86">
        <f>H27*G28%</f>
        <v>0.4501207306751468</v>
      </c>
    </row>
    <row r="30" spans="1:8" ht="15" customHeight="1">
      <c r="A30" s="33">
        <v>19</v>
      </c>
      <c r="B30" s="504" t="s">
        <v>20</v>
      </c>
      <c r="C30" s="504"/>
      <c r="D30" s="504"/>
      <c r="E30" s="504"/>
      <c r="F30" s="504"/>
      <c r="G30" s="7"/>
      <c r="H30" s="144">
        <f>H27+H29</f>
        <v>2.250603653375734</v>
      </c>
    </row>
    <row r="31" spans="1:8" ht="15" customHeight="1">
      <c r="A31" s="33">
        <v>20</v>
      </c>
      <c r="B31" s="500" t="s">
        <v>16</v>
      </c>
      <c r="C31" s="500"/>
      <c r="D31" s="500"/>
      <c r="E31" s="500"/>
      <c r="F31" s="500"/>
      <c r="G31" s="5">
        <v>0</v>
      </c>
      <c r="H31" s="86"/>
    </row>
    <row r="32" spans="1:9" ht="15" customHeight="1">
      <c r="A32" s="33">
        <v>21</v>
      </c>
      <c r="B32" s="500" t="s">
        <v>17</v>
      </c>
      <c r="C32" s="500"/>
      <c r="D32" s="500"/>
      <c r="E32" s="500"/>
      <c r="F32" s="500"/>
      <c r="G32" s="5"/>
      <c r="H32" s="86">
        <f>H30*G31%</f>
        <v>0</v>
      </c>
      <c r="I32" s="23"/>
    </row>
    <row r="33" spans="1:12" ht="15" customHeight="1">
      <c r="A33" s="33">
        <v>22</v>
      </c>
      <c r="B33" s="500" t="s">
        <v>224</v>
      </c>
      <c r="C33" s="500"/>
      <c r="D33" s="500"/>
      <c r="E33" s="500"/>
      <c r="F33" s="500"/>
      <c r="G33" s="5"/>
      <c r="H33" s="151">
        <f>H30+H32</f>
        <v>2.250603653375734</v>
      </c>
      <c r="I33" s="23"/>
      <c r="L33" s="3">
        <v>1.98</v>
      </c>
    </row>
    <row r="34" spans="1:9" ht="29.25" customHeight="1">
      <c r="A34" s="8"/>
      <c r="B34" s="41"/>
      <c r="C34" s="41"/>
      <c r="D34" s="41"/>
      <c r="F34" s="41"/>
      <c r="G34" s="9"/>
      <c r="H34" s="9"/>
      <c r="I34" s="23"/>
    </row>
    <row r="36" spans="1:8" ht="15">
      <c r="A36" s="3" t="s">
        <v>4</v>
      </c>
      <c r="E36" s="406"/>
      <c r="F36" s="406"/>
      <c r="G36" s="409" t="s">
        <v>5</v>
      </c>
      <c r="H36" s="409"/>
    </row>
    <row r="37" spans="5:6" ht="15">
      <c r="E37" s="31"/>
      <c r="F37" s="31"/>
    </row>
    <row r="38" spans="5:6" ht="15">
      <c r="E38" s="31"/>
      <c r="F38" s="31"/>
    </row>
    <row r="39" spans="5:6" ht="15">
      <c r="E39" s="31"/>
      <c r="F39" s="31"/>
    </row>
    <row r="40" spans="5:6" ht="15">
      <c r="E40" s="31"/>
      <c r="F40" s="31"/>
    </row>
    <row r="41" spans="5:6" ht="15">
      <c r="E41" s="31"/>
      <c r="F41" s="31"/>
    </row>
    <row r="42" spans="5:6" ht="15">
      <c r="E42" s="31"/>
      <c r="F42" s="31"/>
    </row>
    <row r="43" spans="5:6" ht="15">
      <c r="E43" s="31"/>
      <c r="F43" s="31"/>
    </row>
    <row r="44" spans="5:6" ht="15">
      <c r="E44" s="31"/>
      <c r="F44" s="31"/>
    </row>
    <row r="45" spans="5:6" ht="15">
      <c r="E45" s="31"/>
      <c r="F45" s="31"/>
    </row>
    <row r="46" spans="5:6" ht="15">
      <c r="E46" s="31"/>
      <c r="F46" s="31"/>
    </row>
    <row r="47" spans="5:6" ht="15">
      <c r="E47" s="31"/>
      <c r="F47" s="31"/>
    </row>
    <row r="48" spans="5:6" ht="15">
      <c r="E48" s="31"/>
      <c r="F48" s="31"/>
    </row>
    <row r="49" spans="5:6" ht="15">
      <c r="E49" s="31"/>
      <c r="F49" s="31"/>
    </row>
    <row r="50" spans="5:6" ht="15">
      <c r="E50" s="31"/>
      <c r="F50" s="31"/>
    </row>
  </sheetData>
  <sheetProtection/>
  <mergeCells count="32">
    <mergeCell ref="B10:F10"/>
    <mergeCell ref="B11:F11"/>
    <mergeCell ref="B12:F12"/>
    <mergeCell ref="B13:F13"/>
    <mergeCell ref="G1:H1"/>
    <mergeCell ref="G2:H2"/>
    <mergeCell ref="G3:H3"/>
    <mergeCell ref="A6:H6"/>
    <mergeCell ref="A7:H7"/>
    <mergeCell ref="A8:H8"/>
    <mergeCell ref="B14:F14"/>
    <mergeCell ref="B15:F15"/>
    <mergeCell ref="B16:F16"/>
    <mergeCell ref="B17:F17"/>
    <mergeCell ref="B18:F18"/>
    <mergeCell ref="B19:F19"/>
    <mergeCell ref="B20:F20"/>
    <mergeCell ref="B21:F21"/>
    <mergeCell ref="B27:F27"/>
    <mergeCell ref="B28:F28"/>
    <mergeCell ref="B29:F29"/>
    <mergeCell ref="B30:F30"/>
    <mergeCell ref="B22:F22"/>
    <mergeCell ref="B23:F23"/>
    <mergeCell ref="B24:F24"/>
    <mergeCell ref="B25:F25"/>
    <mergeCell ref="B26:F26"/>
    <mergeCell ref="E36:F36"/>
    <mergeCell ref="G36:H36"/>
    <mergeCell ref="B31:F31"/>
    <mergeCell ref="B32:F32"/>
    <mergeCell ref="B33:F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3.8515625" style="0" customWidth="1"/>
    <col min="2" max="2" width="71.7109375" style="0" customWidth="1"/>
    <col min="3" max="3" width="14.00390625" style="0" customWidth="1"/>
    <col min="4" max="4" width="19.8515625" style="0" customWidth="1"/>
  </cols>
  <sheetData>
    <row r="1" spans="1:4" s="3" customFormat="1" ht="15.75">
      <c r="A1" s="50" t="s">
        <v>28</v>
      </c>
      <c r="B1" s="50"/>
      <c r="C1" s="341" t="s">
        <v>0</v>
      </c>
      <c r="D1" s="341"/>
    </row>
    <row r="2" spans="1:4" s="3" customFormat="1" ht="15.75">
      <c r="A2" s="50"/>
      <c r="B2" s="50"/>
      <c r="C2" s="341" t="s">
        <v>30</v>
      </c>
      <c r="D2" s="341"/>
    </row>
    <row r="3" spans="1:5" s="3" customFormat="1" ht="15.75">
      <c r="A3" s="50"/>
      <c r="B3" s="50"/>
      <c r="C3" s="341" t="s">
        <v>29</v>
      </c>
      <c r="D3" s="341"/>
      <c r="E3" s="20"/>
    </row>
    <row r="4" spans="1:5" s="3" customFormat="1" ht="15.75">
      <c r="A4" s="50"/>
      <c r="B4" s="50"/>
      <c r="C4" s="52"/>
      <c r="D4" s="52">
        <v>43709</v>
      </c>
      <c r="E4" s="11"/>
    </row>
    <row r="5" spans="3:5" s="3" customFormat="1" ht="15">
      <c r="C5" s="21"/>
      <c r="D5" s="21"/>
      <c r="E5" s="11"/>
    </row>
    <row r="6" spans="1:5" s="3" customFormat="1" ht="18.75">
      <c r="A6" s="550" t="s">
        <v>77</v>
      </c>
      <c r="B6" s="550"/>
      <c r="C6" s="550"/>
      <c r="D6" s="550"/>
      <c r="E6" s="11"/>
    </row>
    <row r="7" spans="1:5" s="3" customFormat="1" ht="15">
      <c r="A7" s="564" t="s">
        <v>260</v>
      </c>
      <c r="B7" s="564"/>
      <c r="C7" s="564"/>
      <c r="D7" s="564"/>
      <c r="E7" s="11"/>
    </row>
    <row r="8" spans="1:5" s="3" customFormat="1" ht="18.75" customHeight="1">
      <c r="A8" s="564"/>
      <c r="B8" s="564"/>
      <c r="C8" s="564"/>
      <c r="D8" s="564"/>
      <c r="E8" s="11"/>
    </row>
    <row r="10" spans="1:4" s="29" customFormat="1" ht="30.75" customHeight="1">
      <c r="A10" s="576" t="s">
        <v>1</v>
      </c>
      <c r="B10" s="576" t="s">
        <v>56</v>
      </c>
      <c r="C10" s="576" t="s">
        <v>62</v>
      </c>
      <c r="D10" s="576" t="s">
        <v>63</v>
      </c>
    </row>
    <row r="11" spans="1:4" s="29" customFormat="1" ht="8.25" customHeight="1">
      <c r="A11" s="577"/>
      <c r="B11" s="577"/>
      <c r="C11" s="577"/>
      <c r="D11" s="577"/>
    </row>
    <row r="12" spans="1:4" s="29" customFormat="1" ht="39" customHeight="1">
      <c r="A12" s="30">
        <v>1</v>
      </c>
      <c r="B12" s="157" t="s">
        <v>79</v>
      </c>
      <c r="C12" s="30" t="s">
        <v>57</v>
      </c>
      <c r="D12" s="177">
        <v>0.4</v>
      </c>
    </row>
    <row r="13" spans="1:4" ht="30" customHeight="1">
      <c r="A13" s="27">
        <v>2</v>
      </c>
      <c r="B13" s="157" t="s">
        <v>66</v>
      </c>
      <c r="C13" s="30" t="s">
        <v>57</v>
      </c>
      <c r="D13" s="177">
        <v>0.4</v>
      </c>
    </row>
    <row r="14" spans="1:4" ht="25.5" customHeight="1">
      <c r="A14" s="30">
        <v>3</v>
      </c>
      <c r="B14" s="157" t="s">
        <v>58</v>
      </c>
      <c r="C14" s="30" t="s">
        <v>57</v>
      </c>
      <c r="D14" s="178">
        <v>0.65</v>
      </c>
    </row>
    <row r="15" spans="1:4" ht="39.75" customHeight="1">
      <c r="A15" s="27">
        <v>4</v>
      </c>
      <c r="B15" s="157" t="s">
        <v>75</v>
      </c>
      <c r="C15" s="30" t="s">
        <v>57</v>
      </c>
      <c r="D15" s="178">
        <v>0.35</v>
      </c>
    </row>
    <row r="16" spans="1:4" ht="36.75" customHeight="1">
      <c r="A16" s="30">
        <v>5</v>
      </c>
      <c r="B16" s="157" t="s">
        <v>76</v>
      </c>
      <c r="C16" s="30" t="s">
        <v>57</v>
      </c>
      <c r="D16" s="178">
        <v>0.35</v>
      </c>
    </row>
    <row r="17" spans="1:4" ht="32.25" customHeight="1">
      <c r="A17" s="27">
        <v>6</v>
      </c>
      <c r="B17" s="157" t="s">
        <v>65</v>
      </c>
      <c r="C17" s="30" t="s">
        <v>57</v>
      </c>
      <c r="D17" s="178">
        <v>0.4</v>
      </c>
    </row>
    <row r="18" spans="1:4" ht="31.5" customHeight="1">
      <c r="A18" s="30">
        <v>7</v>
      </c>
      <c r="B18" s="157" t="s">
        <v>72</v>
      </c>
      <c r="C18" s="30" t="s">
        <v>57</v>
      </c>
      <c r="D18" s="178">
        <v>0.4</v>
      </c>
    </row>
    <row r="19" spans="1:4" ht="31.5" customHeight="1">
      <c r="A19" s="27">
        <v>8</v>
      </c>
      <c r="B19" s="157" t="s">
        <v>73</v>
      </c>
      <c r="C19" s="30" t="s">
        <v>64</v>
      </c>
      <c r="D19" s="178">
        <v>0.45</v>
      </c>
    </row>
    <row r="20" spans="1:4" ht="29.25" customHeight="1">
      <c r="A20" s="30">
        <v>9</v>
      </c>
      <c r="B20" s="157" t="s">
        <v>74</v>
      </c>
      <c r="C20" s="30" t="s">
        <v>57</v>
      </c>
      <c r="D20" s="178">
        <v>0.45</v>
      </c>
    </row>
    <row r="21" spans="1:4" ht="32.25" customHeight="1">
      <c r="A21" s="27">
        <v>10</v>
      </c>
      <c r="B21" s="157" t="s">
        <v>259</v>
      </c>
      <c r="C21" s="30" t="s">
        <v>57</v>
      </c>
      <c r="D21" s="178">
        <v>0.5</v>
      </c>
    </row>
    <row r="22" spans="1:4" ht="33" customHeight="1">
      <c r="A22" s="30">
        <v>11</v>
      </c>
      <c r="B22" s="157" t="s">
        <v>68</v>
      </c>
      <c r="C22" s="30" t="s">
        <v>60</v>
      </c>
      <c r="D22" s="178">
        <v>0.35</v>
      </c>
    </row>
    <row r="23" spans="1:4" ht="32.25" customHeight="1">
      <c r="A23" s="27">
        <v>12</v>
      </c>
      <c r="B23" s="157" t="s">
        <v>59</v>
      </c>
      <c r="C23" s="30" t="s">
        <v>60</v>
      </c>
      <c r="D23" s="178">
        <v>0.35</v>
      </c>
    </row>
    <row r="24" spans="1:4" ht="29.25" customHeight="1">
      <c r="A24" s="30">
        <v>13</v>
      </c>
      <c r="B24" s="157" t="s">
        <v>61</v>
      </c>
      <c r="C24" s="30" t="s">
        <v>60</v>
      </c>
      <c r="D24" s="178">
        <v>0.35</v>
      </c>
    </row>
    <row r="25" spans="1:4" ht="31.5" customHeight="1">
      <c r="A25" s="27">
        <v>14</v>
      </c>
      <c r="B25" s="157" t="s">
        <v>69</v>
      </c>
      <c r="C25" s="30" t="s">
        <v>60</v>
      </c>
      <c r="D25" s="178">
        <v>0.35</v>
      </c>
    </row>
    <row r="26" spans="1:4" ht="34.5" customHeight="1">
      <c r="A26" s="30">
        <v>15</v>
      </c>
      <c r="B26" s="157" t="s">
        <v>70</v>
      </c>
      <c r="C26" s="30" t="s">
        <v>60</v>
      </c>
      <c r="D26" s="178">
        <v>0.35</v>
      </c>
    </row>
    <row r="27" spans="1:4" ht="31.5" customHeight="1">
      <c r="A27" s="27">
        <v>16</v>
      </c>
      <c r="B27" s="157" t="s">
        <v>71</v>
      </c>
      <c r="C27" s="30" t="s">
        <v>60</v>
      </c>
      <c r="D27" s="178">
        <v>0.35</v>
      </c>
    </row>
    <row r="28" spans="1:4" ht="18.75" customHeight="1">
      <c r="A28" s="30">
        <v>17</v>
      </c>
      <c r="B28" s="157" t="s">
        <v>261</v>
      </c>
      <c r="C28" s="30" t="s">
        <v>57</v>
      </c>
      <c r="D28" s="178">
        <v>0.53</v>
      </c>
    </row>
    <row r="29" spans="1:4" ht="20.25" customHeight="1">
      <c r="A29" s="30">
        <v>18</v>
      </c>
      <c r="B29" s="157" t="s">
        <v>247</v>
      </c>
      <c r="C29" s="30" t="s">
        <v>57</v>
      </c>
      <c r="D29" s="178">
        <v>1.2</v>
      </c>
    </row>
    <row r="30" spans="1:4" ht="20.25" customHeight="1">
      <c r="A30" s="30">
        <v>19</v>
      </c>
      <c r="B30" s="157" t="s">
        <v>248</v>
      </c>
      <c r="C30" s="30" t="s">
        <v>57</v>
      </c>
      <c r="D30" s="158">
        <v>1.2</v>
      </c>
    </row>
    <row r="31" spans="1:4" ht="15" customHeight="1">
      <c r="A31" s="116"/>
      <c r="B31" s="117"/>
      <c r="C31" s="116"/>
      <c r="D31" s="116"/>
    </row>
    <row r="32" spans="1:4" ht="15" customHeight="1">
      <c r="A32" s="116"/>
      <c r="B32" s="117"/>
      <c r="C32" s="116"/>
      <c r="D32" s="116"/>
    </row>
    <row r="33" spans="2:5" ht="15.75">
      <c r="B33" s="545" t="s">
        <v>230</v>
      </c>
      <c r="C33" s="545"/>
      <c r="D33" s="545"/>
      <c r="E33" s="545"/>
    </row>
    <row r="34" spans="1:7" s="3" customFormat="1" ht="15">
      <c r="A34" s="587"/>
      <c r="B34" s="587"/>
      <c r="C34" s="587"/>
      <c r="D34" s="587"/>
      <c r="E34" s="34"/>
      <c r="F34" s="409"/>
      <c r="G34" s="409"/>
    </row>
  </sheetData>
  <sheetProtection/>
  <mergeCells count="9">
    <mergeCell ref="A6:D6"/>
    <mergeCell ref="A7:D8"/>
    <mergeCell ref="F34:G34"/>
    <mergeCell ref="A34:D34"/>
    <mergeCell ref="A10:A11"/>
    <mergeCell ref="B10:B11"/>
    <mergeCell ref="C10:C11"/>
    <mergeCell ref="D10:D11"/>
    <mergeCell ref="B33:E33"/>
  </mergeCells>
  <printOptions/>
  <pageMargins left="0" right="0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zoomScalePageLayoutView="0" workbookViewId="0" topLeftCell="A17">
      <selection activeCell="A1" sqref="A1:H35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39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2"/>
      <c r="H10" s="19" t="s">
        <v>3</v>
      </c>
    </row>
    <row r="11" spans="1:12" ht="30.75" customHeight="1">
      <c r="A11" s="25">
        <v>1</v>
      </c>
      <c r="B11" s="506" t="s">
        <v>271</v>
      </c>
      <c r="C11" s="507"/>
      <c r="D11" s="507"/>
      <c r="E11" s="507"/>
      <c r="F11" s="508"/>
      <c r="G11" s="86">
        <v>483.32</v>
      </c>
      <c r="H11" s="86"/>
      <c r="J11" s="3" t="s">
        <v>212</v>
      </c>
      <c r="L11" s="3" t="s">
        <v>487</v>
      </c>
    </row>
    <row r="12" spans="1:8" ht="15">
      <c r="A12" s="25">
        <v>2</v>
      </c>
      <c r="B12" s="526" t="s">
        <v>7</v>
      </c>
      <c r="C12" s="527"/>
      <c r="D12" s="527"/>
      <c r="E12" s="527"/>
      <c r="F12" s="528"/>
      <c r="G12" s="13">
        <v>0.35</v>
      </c>
      <c r="H12" s="86"/>
    </row>
    <row r="13" spans="1:8" ht="24" customHeight="1">
      <c r="A13" s="25">
        <v>3</v>
      </c>
      <c r="B13" s="582" t="s">
        <v>8</v>
      </c>
      <c r="C13" s="583"/>
      <c r="D13" s="583"/>
      <c r="E13" s="583"/>
      <c r="F13" s="584"/>
      <c r="G13" s="13">
        <f>G11*G12/100</f>
        <v>1.6916199999999997</v>
      </c>
      <c r="H13" s="86"/>
    </row>
    <row r="14" spans="1:8" ht="35.25" customHeight="1">
      <c r="A14" s="25">
        <v>4</v>
      </c>
      <c r="B14" s="506" t="s">
        <v>12</v>
      </c>
      <c r="C14" s="507"/>
      <c r="D14" s="507"/>
      <c r="E14" s="507"/>
      <c r="F14" s="508"/>
      <c r="G14" s="10">
        <v>168</v>
      </c>
      <c r="H14" s="86"/>
    </row>
    <row r="15" spans="1:8" ht="15">
      <c r="A15" s="25">
        <v>5</v>
      </c>
      <c r="B15" s="526" t="s">
        <v>15</v>
      </c>
      <c r="C15" s="527"/>
      <c r="D15" s="527"/>
      <c r="E15" s="527"/>
      <c r="F15" s="528"/>
      <c r="G15" s="5"/>
      <c r="H15" s="172">
        <f>G13/G14</f>
        <v>0.010069166666666666</v>
      </c>
    </row>
    <row r="16" spans="1:8" ht="15">
      <c r="A16" s="25">
        <v>6</v>
      </c>
      <c r="B16" s="526" t="s">
        <v>9</v>
      </c>
      <c r="C16" s="527"/>
      <c r="D16" s="527"/>
      <c r="E16" s="527"/>
      <c r="F16" s="528"/>
      <c r="G16" s="13">
        <v>34.07</v>
      </c>
      <c r="H16" s="172">
        <f>H15*G16%</f>
        <v>0.003430565083333333</v>
      </c>
    </row>
    <row r="17" spans="1:8" ht="15">
      <c r="A17" s="25">
        <v>7</v>
      </c>
      <c r="B17" s="509" t="s">
        <v>10</v>
      </c>
      <c r="C17" s="510"/>
      <c r="D17" s="510"/>
      <c r="E17" s="510"/>
      <c r="F17" s="511"/>
      <c r="G17" s="7"/>
      <c r="H17" s="173">
        <f>H15+H16</f>
        <v>0.013499731749999999</v>
      </c>
    </row>
    <row r="18" spans="1:8" ht="15" customHeight="1">
      <c r="A18" s="25">
        <v>8</v>
      </c>
      <c r="B18" s="509" t="s">
        <v>11</v>
      </c>
      <c r="C18" s="510"/>
      <c r="D18" s="510"/>
      <c r="E18" s="510"/>
      <c r="F18" s="511"/>
      <c r="G18" s="12">
        <v>1</v>
      </c>
      <c r="H18" s="103"/>
    </row>
    <row r="19" spans="1:8" ht="28.5" customHeight="1">
      <c r="A19" s="25">
        <v>9</v>
      </c>
      <c r="B19" s="501" t="s">
        <v>42</v>
      </c>
      <c r="C19" s="502"/>
      <c r="D19" s="502"/>
      <c r="E19" s="502"/>
      <c r="F19" s="503"/>
      <c r="G19" s="2">
        <v>0</v>
      </c>
      <c r="H19" s="103"/>
    </row>
    <row r="20" spans="1:8" ht="15">
      <c r="A20" s="25">
        <v>10</v>
      </c>
      <c r="B20" s="526" t="s">
        <v>13</v>
      </c>
      <c r="C20" s="527"/>
      <c r="D20" s="527"/>
      <c r="E20" s="527"/>
      <c r="F20" s="528"/>
      <c r="G20" s="5">
        <v>0</v>
      </c>
      <c r="H20" s="103"/>
    </row>
    <row r="21" spans="1:8" ht="15" customHeight="1">
      <c r="A21" s="25">
        <v>11</v>
      </c>
      <c r="B21" s="526" t="s">
        <v>27</v>
      </c>
      <c r="C21" s="527"/>
      <c r="D21" s="527"/>
      <c r="E21" s="527"/>
      <c r="F21" s="528"/>
      <c r="G21" s="15">
        <f>G20/2</f>
        <v>0</v>
      </c>
      <c r="H21" s="103"/>
    </row>
    <row r="22" spans="1:8" ht="15">
      <c r="A22" s="25">
        <v>12</v>
      </c>
      <c r="B22" s="526" t="s">
        <v>26</v>
      </c>
      <c r="C22" s="527"/>
      <c r="D22" s="527"/>
      <c r="E22" s="527"/>
      <c r="F22" s="528"/>
      <c r="G22" s="14">
        <f>G21/365</f>
        <v>0</v>
      </c>
      <c r="H22" s="154"/>
    </row>
    <row r="23" spans="1:8" ht="15">
      <c r="A23" s="25">
        <v>13</v>
      </c>
      <c r="B23" s="526" t="s">
        <v>23</v>
      </c>
      <c r="C23" s="527"/>
      <c r="D23" s="527"/>
      <c r="E23" s="527"/>
      <c r="F23" s="528"/>
      <c r="G23" s="5"/>
      <c r="H23" s="103">
        <f>G22/24</f>
        <v>0</v>
      </c>
    </row>
    <row r="24" spans="1:8" ht="15">
      <c r="A24" s="25">
        <v>14</v>
      </c>
      <c r="B24" s="509" t="s">
        <v>14</v>
      </c>
      <c r="C24" s="510"/>
      <c r="D24" s="510"/>
      <c r="E24" s="510"/>
      <c r="F24" s="511"/>
      <c r="G24" s="7"/>
      <c r="H24" s="173">
        <f>H17+H23</f>
        <v>0.013499731749999999</v>
      </c>
    </row>
    <row r="25" spans="1:8" ht="15">
      <c r="A25" s="25">
        <v>15</v>
      </c>
      <c r="B25" s="526" t="s">
        <v>18</v>
      </c>
      <c r="C25" s="527"/>
      <c r="D25" s="527"/>
      <c r="E25" s="527"/>
      <c r="F25" s="528"/>
      <c r="G25" s="5">
        <v>25</v>
      </c>
      <c r="H25" s="86"/>
    </row>
    <row r="26" spans="1:8" ht="15">
      <c r="A26" s="25">
        <v>16</v>
      </c>
      <c r="B26" s="526" t="s">
        <v>19</v>
      </c>
      <c r="C26" s="527"/>
      <c r="D26" s="527"/>
      <c r="E26" s="527"/>
      <c r="F26" s="528"/>
      <c r="G26" s="5"/>
      <c r="H26" s="86">
        <f>H24*G25%</f>
        <v>0.0033749329374999997</v>
      </c>
    </row>
    <row r="27" spans="1:8" ht="15">
      <c r="A27" s="25">
        <v>17</v>
      </c>
      <c r="B27" s="509" t="s">
        <v>20</v>
      </c>
      <c r="C27" s="510"/>
      <c r="D27" s="510"/>
      <c r="E27" s="510"/>
      <c r="F27" s="511"/>
      <c r="G27" s="7"/>
      <c r="H27" s="144">
        <f>H24+H26</f>
        <v>0.0168746646875</v>
      </c>
    </row>
    <row r="28" spans="1:8" ht="15">
      <c r="A28" s="25">
        <v>18</v>
      </c>
      <c r="B28" s="526" t="s">
        <v>16</v>
      </c>
      <c r="C28" s="527"/>
      <c r="D28" s="527"/>
      <c r="E28" s="527"/>
      <c r="F28" s="528"/>
      <c r="G28" s="5">
        <v>0</v>
      </c>
      <c r="H28" s="86"/>
    </row>
    <row r="29" spans="1:9" ht="15">
      <c r="A29" s="25">
        <v>19</v>
      </c>
      <c r="B29" s="526" t="s">
        <v>17</v>
      </c>
      <c r="C29" s="527"/>
      <c r="D29" s="527"/>
      <c r="E29" s="527"/>
      <c r="F29" s="528"/>
      <c r="G29" s="5"/>
      <c r="H29" s="86">
        <f>H27*G28%</f>
        <v>0</v>
      </c>
      <c r="I29" s="23"/>
    </row>
    <row r="30" spans="1:9" ht="15">
      <c r="A30" s="25">
        <v>20</v>
      </c>
      <c r="B30" s="526" t="s">
        <v>22</v>
      </c>
      <c r="C30" s="527"/>
      <c r="D30" s="527"/>
      <c r="E30" s="527"/>
      <c r="F30" s="528"/>
      <c r="G30" s="5"/>
      <c r="H30" s="86">
        <f>H27+H29</f>
        <v>0.0168746646875</v>
      </c>
      <c r="I30" s="23"/>
    </row>
    <row r="31" spans="1:8" ht="15">
      <c r="A31" s="25">
        <v>21</v>
      </c>
      <c r="B31" s="509" t="s">
        <v>287</v>
      </c>
      <c r="C31" s="510"/>
      <c r="D31" s="510"/>
      <c r="E31" s="510"/>
      <c r="F31" s="511"/>
      <c r="G31" s="7"/>
      <c r="H31" s="147">
        <f>H30*24</f>
        <v>0.4049919525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520"/>
      <c r="F34" s="520"/>
      <c r="G34" s="409" t="s">
        <v>5</v>
      </c>
      <c r="H34" s="409"/>
    </row>
    <row r="35" spans="5:6" ht="15">
      <c r="E35" s="18"/>
      <c r="F35" s="18"/>
    </row>
    <row r="36" spans="5:6" ht="15">
      <c r="E36" s="18"/>
      <c r="F36" s="18"/>
    </row>
    <row r="37" spans="5:6" ht="15">
      <c r="E37" s="18"/>
      <c r="F37" s="18"/>
    </row>
    <row r="38" spans="5:6" ht="15">
      <c r="E38" s="18"/>
      <c r="F38" s="18"/>
    </row>
    <row r="39" spans="5:6" ht="15">
      <c r="E39" s="18"/>
      <c r="F39" s="18"/>
    </row>
    <row r="40" spans="5:6" ht="15">
      <c r="E40" s="18"/>
      <c r="F40" s="18"/>
    </row>
    <row r="41" spans="5:6" ht="15">
      <c r="E41" s="18"/>
      <c r="F41" s="18"/>
    </row>
    <row r="42" spans="5:6" ht="15">
      <c r="E42" s="18"/>
      <c r="F42" s="18"/>
    </row>
    <row r="43" spans="5:6" ht="15">
      <c r="E43" s="18"/>
      <c r="F43" s="18"/>
    </row>
    <row r="44" spans="5:6" ht="15">
      <c r="E44" s="18"/>
      <c r="F44" s="18"/>
    </row>
    <row r="45" spans="5:6" ht="15">
      <c r="E45" s="18"/>
      <c r="F45" s="18"/>
    </row>
    <row r="46" spans="5:6" ht="15">
      <c r="E46" s="18"/>
      <c r="F46" s="18"/>
    </row>
    <row r="47" spans="5:6" ht="15">
      <c r="E47" s="18"/>
      <c r="F47" s="18"/>
    </row>
    <row r="48" spans="5:6" ht="15">
      <c r="E48" s="18"/>
      <c r="F48" s="18"/>
    </row>
  </sheetData>
  <sheetProtection/>
  <mergeCells count="30">
    <mergeCell ref="B30:F30"/>
    <mergeCell ref="B31:F31"/>
    <mergeCell ref="E34:F34"/>
    <mergeCell ref="G34:H34"/>
    <mergeCell ref="G1:H1"/>
    <mergeCell ref="G2:H2"/>
    <mergeCell ref="G3:H3"/>
    <mergeCell ref="A6:H6"/>
    <mergeCell ref="A7:H7"/>
    <mergeCell ref="A8:H8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8:F28"/>
    <mergeCell ref="B29:F29"/>
    <mergeCell ref="B22:F22"/>
    <mergeCell ref="B23:F23"/>
    <mergeCell ref="B24:F24"/>
    <mergeCell ref="B25:F25"/>
    <mergeCell ref="B26:F26"/>
    <mergeCell ref="B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1"/>
  <sheetViews>
    <sheetView zoomScalePageLayoutView="0" workbookViewId="0" topLeftCell="A8">
      <selection activeCell="I34" sqref="I34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14.8515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7:8" ht="15"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11" ht="16.5" customHeight="1">
      <c r="A7" s="422" t="s">
        <v>431</v>
      </c>
      <c r="B7" s="422"/>
      <c r="C7" s="422"/>
      <c r="D7" s="422"/>
      <c r="E7" s="422"/>
      <c r="F7" s="422"/>
      <c r="G7" s="422"/>
      <c r="H7" s="422"/>
      <c r="J7" s="191" t="s">
        <v>501</v>
      </c>
      <c r="K7" s="191"/>
    </row>
    <row r="8" spans="1:8" ht="15" customHeight="1">
      <c r="A8" s="421"/>
      <c r="B8" s="421"/>
      <c r="C8" s="421"/>
      <c r="D8" s="421"/>
      <c r="E8" s="421"/>
      <c r="F8" s="421"/>
      <c r="G8" s="421"/>
      <c r="H8" s="421"/>
    </row>
    <row r="9" ht="9.75" customHeight="1"/>
    <row r="10" spans="1:8" ht="24" customHeight="1">
      <c r="A10" s="217" t="s">
        <v>1</v>
      </c>
      <c r="B10" s="423" t="s">
        <v>2</v>
      </c>
      <c r="C10" s="423"/>
      <c r="D10" s="423"/>
      <c r="E10" s="423"/>
      <c r="F10" s="423"/>
      <c r="G10" s="217" t="s">
        <v>412</v>
      </c>
      <c r="H10" s="247" t="s">
        <v>3</v>
      </c>
    </row>
    <row r="11" spans="1:12" ht="27.75" customHeight="1">
      <c r="A11" s="44">
        <v>1</v>
      </c>
      <c r="B11" s="414" t="s">
        <v>348</v>
      </c>
      <c r="C11" s="415"/>
      <c r="D11" s="415"/>
      <c r="E11" s="415"/>
      <c r="F11" s="416"/>
      <c r="G11" s="92"/>
      <c r="H11" s="216">
        <v>84.18</v>
      </c>
      <c r="I11" s="191" t="s">
        <v>420</v>
      </c>
      <c r="J11" s="23" t="s">
        <v>306</v>
      </c>
      <c r="L11" s="36"/>
    </row>
    <row r="12" spans="1:12" ht="27.75" customHeight="1">
      <c r="A12" s="44">
        <v>2</v>
      </c>
      <c r="B12" s="414" t="s">
        <v>288</v>
      </c>
      <c r="C12" s="415"/>
      <c r="D12" s="415"/>
      <c r="E12" s="415"/>
      <c r="F12" s="416"/>
      <c r="G12" s="249">
        <v>0.3407</v>
      </c>
      <c r="H12" s="13">
        <f>H11*34.07%</f>
        <v>28.680126</v>
      </c>
      <c r="J12" s="23"/>
      <c r="L12" s="36"/>
    </row>
    <row r="13" spans="1:12" ht="27.75" customHeight="1">
      <c r="A13" s="44">
        <v>3</v>
      </c>
      <c r="B13" s="417" t="s">
        <v>10</v>
      </c>
      <c r="C13" s="418"/>
      <c r="D13" s="418"/>
      <c r="E13" s="418"/>
      <c r="F13" s="419"/>
      <c r="G13" s="250"/>
      <c r="H13" s="251">
        <f>H11+H12</f>
        <v>112.86012600000001</v>
      </c>
      <c r="J13" s="23"/>
      <c r="L13" s="36"/>
    </row>
    <row r="14" spans="1:13" ht="33.75" customHeight="1">
      <c r="A14" s="44">
        <v>4</v>
      </c>
      <c r="B14" s="408" t="s">
        <v>12</v>
      </c>
      <c r="C14" s="408"/>
      <c r="D14" s="408"/>
      <c r="E14" s="408"/>
      <c r="F14" s="408"/>
      <c r="G14" s="216">
        <v>167.33</v>
      </c>
      <c r="H14" s="13"/>
      <c r="J14" s="375"/>
      <c r="K14" s="375"/>
      <c r="L14" s="375"/>
      <c r="M14" s="375"/>
    </row>
    <row r="15" spans="1:13" ht="33.75" customHeight="1" hidden="1">
      <c r="A15" s="44"/>
      <c r="B15" s="400"/>
      <c r="C15" s="401"/>
      <c r="D15" s="401"/>
      <c r="E15" s="401"/>
      <c r="F15" s="402"/>
      <c r="G15" s="216"/>
      <c r="H15" s="13"/>
      <c r="J15" s="295"/>
      <c r="K15" s="295"/>
      <c r="L15" s="295"/>
      <c r="M15" s="295"/>
    </row>
    <row r="16" spans="1:13" ht="33.75" customHeight="1" hidden="1">
      <c r="A16" s="44"/>
      <c r="B16" s="400"/>
      <c r="C16" s="401"/>
      <c r="D16" s="401"/>
      <c r="E16" s="401"/>
      <c r="F16" s="402"/>
      <c r="G16" s="216"/>
      <c r="H16" s="13"/>
      <c r="J16" s="295"/>
      <c r="K16" s="295"/>
      <c r="L16" s="295"/>
      <c r="M16" s="295"/>
    </row>
    <row r="17" spans="1:13" ht="33.75" customHeight="1" hidden="1">
      <c r="A17" s="44"/>
      <c r="B17" s="400"/>
      <c r="C17" s="401"/>
      <c r="D17" s="401"/>
      <c r="E17" s="401"/>
      <c r="F17" s="402"/>
      <c r="G17" s="216"/>
      <c r="H17" s="13"/>
      <c r="J17" s="295"/>
      <c r="K17" s="295"/>
      <c r="L17" s="295"/>
      <c r="M17" s="295"/>
    </row>
    <row r="18" spans="1:13" ht="21.75" customHeight="1">
      <c r="A18" s="44">
        <v>5</v>
      </c>
      <c r="B18" s="388" t="s">
        <v>478</v>
      </c>
      <c r="C18" s="389"/>
      <c r="D18" s="389"/>
      <c r="E18" s="389"/>
      <c r="F18" s="390"/>
      <c r="G18" s="300"/>
      <c r="H18" s="300">
        <v>32.34</v>
      </c>
      <c r="J18" s="295"/>
      <c r="K18" s="295"/>
      <c r="L18" s="295"/>
      <c r="M18" s="295"/>
    </row>
    <row r="19" spans="1:13" ht="14.25" customHeight="1">
      <c r="A19" s="44">
        <v>6</v>
      </c>
      <c r="B19" s="388" t="s">
        <v>479</v>
      </c>
      <c r="C19" s="389"/>
      <c r="D19" s="389"/>
      <c r="E19" s="389"/>
      <c r="F19" s="390"/>
      <c r="G19" s="300"/>
      <c r="H19" s="300">
        <f>H18/G14</f>
        <v>0.19327078228649974</v>
      </c>
      <c r="J19" s="295"/>
      <c r="K19" s="295"/>
      <c r="L19" s="295"/>
      <c r="M19" s="295"/>
    </row>
    <row r="20" spans="1:13" ht="33" customHeight="1">
      <c r="A20" s="44">
        <v>7</v>
      </c>
      <c r="B20" s="388" t="s">
        <v>410</v>
      </c>
      <c r="C20" s="389"/>
      <c r="D20" s="389"/>
      <c r="E20" s="389"/>
      <c r="F20" s="390"/>
      <c r="G20" s="216">
        <v>0.33</v>
      </c>
      <c r="H20" s="13"/>
      <c r="J20" s="274"/>
      <c r="K20" s="274"/>
      <c r="L20" s="274"/>
      <c r="M20" s="274"/>
    </row>
    <row r="21" spans="1:13" ht="20.25" customHeight="1">
      <c r="A21" s="44">
        <v>8</v>
      </c>
      <c r="B21" s="400" t="s">
        <v>330</v>
      </c>
      <c r="C21" s="401"/>
      <c r="D21" s="401"/>
      <c r="E21" s="401"/>
      <c r="F21" s="402"/>
      <c r="G21" s="289">
        <v>0.31562</v>
      </c>
      <c r="H21" s="13"/>
      <c r="J21" s="274"/>
      <c r="K21" s="274"/>
      <c r="L21" s="274"/>
      <c r="M21" s="274"/>
    </row>
    <row r="22" spans="1:13" ht="18.75" customHeight="1">
      <c r="A22" s="44">
        <v>9</v>
      </c>
      <c r="B22" s="397" t="s">
        <v>411</v>
      </c>
      <c r="C22" s="398"/>
      <c r="D22" s="398"/>
      <c r="E22" s="398"/>
      <c r="F22" s="399"/>
      <c r="G22" s="300"/>
      <c r="H22" s="251">
        <f>G20*G21</f>
        <v>0.10415460000000001</v>
      </c>
      <c r="J22" s="274"/>
      <c r="K22" s="274"/>
      <c r="L22" s="274"/>
      <c r="M22" s="274"/>
    </row>
    <row r="23" spans="1:8" ht="20.25" customHeight="1">
      <c r="A23" s="248">
        <v>10</v>
      </c>
      <c r="B23" s="411" t="s">
        <v>346</v>
      </c>
      <c r="C23" s="412"/>
      <c r="D23" s="412"/>
      <c r="E23" s="412"/>
      <c r="F23" s="413"/>
      <c r="G23" s="7"/>
      <c r="H23" s="144">
        <f>H13/G14</f>
        <v>0.6744763401661388</v>
      </c>
    </row>
    <row r="24" spans="1:8" ht="19.5" customHeight="1" hidden="1">
      <c r="A24" s="248">
        <v>4</v>
      </c>
      <c r="B24" s="410" t="s">
        <v>9</v>
      </c>
      <c r="C24" s="410"/>
      <c r="D24" s="410"/>
      <c r="E24" s="410"/>
      <c r="F24" s="410"/>
      <c r="G24" s="13"/>
      <c r="H24" s="86"/>
    </row>
    <row r="25" spans="1:8" ht="18.75" customHeight="1" hidden="1">
      <c r="A25" s="248">
        <v>5</v>
      </c>
      <c r="B25" s="407" t="s">
        <v>10</v>
      </c>
      <c r="C25" s="407"/>
      <c r="D25" s="407"/>
      <c r="E25" s="407"/>
      <c r="F25" s="407"/>
      <c r="G25" s="7"/>
      <c r="H25" s="142"/>
    </row>
    <row r="26" spans="1:8" ht="21.75" customHeight="1" hidden="1">
      <c r="A26" s="248">
        <v>6</v>
      </c>
      <c r="B26" s="400"/>
      <c r="C26" s="401"/>
      <c r="D26" s="401"/>
      <c r="E26" s="401"/>
      <c r="F26" s="402"/>
      <c r="G26" s="244"/>
      <c r="H26" s="86"/>
    </row>
    <row r="27" spans="1:8" ht="20.25" customHeight="1" hidden="1">
      <c r="A27" s="44">
        <v>7</v>
      </c>
      <c r="B27" s="408"/>
      <c r="C27" s="408"/>
      <c r="D27" s="408"/>
      <c r="E27" s="408"/>
      <c r="F27" s="408"/>
      <c r="G27" s="245"/>
      <c r="H27" s="86"/>
    </row>
    <row r="28" spans="1:8" ht="18.75" customHeight="1" hidden="1">
      <c r="A28" s="44">
        <v>8</v>
      </c>
      <c r="B28" s="400"/>
      <c r="C28" s="401"/>
      <c r="D28" s="401"/>
      <c r="E28" s="401"/>
      <c r="F28" s="402"/>
      <c r="G28" s="92"/>
      <c r="H28" s="86"/>
    </row>
    <row r="29" spans="1:8" ht="18.75" customHeight="1" hidden="1">
      <c r="A29" s="44"/>
      <c r="B29" s="400"/>
      <c r="C29" s="401"/>
      <c r="D29" s="401"/>
      <c r="E29" s="401"/>
      <c r="F29" s="402"/>
      <c r="G29" s="92"/>
      <c r="H29" s="86"/>
    </row>
    <row r="30" spans="1:8" ht="18.75" customHeight="1" hidden="1">
      <c r="A30" s="44"/>
      <c r="B30" s="400"/>
      <c r="C30" s="401"/>
      <c r="D30" s="401"/>
      <c r="E30" s="401"/>
      <c r="F30" s="402"/>
      <c r="G30" s="92"/>
      <c r="H30" s="86"/>
    </row>
    <row r="31" spans="1:8" ht="18.75" customHeight="1" hidden="1">
      <c r="A31" s="44"/>
      <c r="B31" s="400"/>
      <c r="C31" s="401"/>
      <c r="D31" s="401"/>
      <c r="E31" s="401"/>
      <c r="F31" s="402"/>
      <c r="G31" s="152"/>
      <c r="H31" s="86"/>
    </row>
    <row r="32" spans="1:8" ht="18.75" customHeight="1" hidden="1">
      <c r="A32" s="44"/>
      <c r="B32" s="400"/>
      <c r="C32" s="401"/>
      <c r="D32" s="401"/>
      <c r="E32" s="401"/>
      <c r="F32" s="402"/>
      <c r="G32" s="43"/>
      <c r="H32" s="144"/>
    </row>
    <row r="33" spans="1:8" ht="19.5" customHeight="1" hidden="1">
      <c r="A33" s="248">
        <v>9</v>
      </c>
      <c r="B33" s="407"/>
      <c r="C33" s="407"/>
      <c r="D33" s="407"/>
      <c r="E33" s="407"/>
      <c r="F33" s="407"/>
      <c r="G33" s="7"/>
      <c r="H33" s="144"/>
    </row>
    <row r="34" spans="1:8" ht="19.5" customHeight="1">
      <c r="A34" s="298">
        <v>11</v>
      </c>
      <c r="B34" s="391" t="s">
        <v>429</v>
      </c>
      <c r="C34" s="392"/>
      <c r="D34" s="392"/>
      <c r="E34" s="392"/>
      <c r="F34" s="393"/>
      <c r="G34" s="169"/>
      <c r="H34" s="144">
        <f>H19+H22+H23</f>
        <v>0.9719017224526385</v>
      </c>
    </row>
    <row r="35" spans="1:8" ht="19.5" customHeight="1">
      <c r="A35" s="298">
        <v>12</v>
      </c>
      <c r="B35" s="394" t="s">
        <v>428</v>
      </c>
      <c r="C35" s="395"/>
      <c r="D35" s="395"/>
      <c r="E35" s="395"/>
      <c r="F35" s="396"/>
      <c r="G35" s="6">
        <v>6.3</v>
      </c>
      <c r="H35" s="86">
        <f>H34*G35%</f>
        <v>0.061229808514516225</v>
      </c>
    </row>
    <row r="36" spans="1:8" ht="19.5" customHeight="1">
      <c r="A36" s="298">
        <v>13</v>
      </c>
      <c r="B36" s="391" t="s">
        <v>430</v>
      </c>
      <c r="C36" s="392"/>
      <c r="D36" s="392"/>
      <c r="E36" s="392"/>
      <c r="F36" s="393"/>
      <c r="G36" s="169"/>
      <c r="H36" s="144">
        <f>H34+H35</f>
        <v>1.0331315309671547</v>
      </c>
    </row>
    <row r="37" spans="1:8" ht="18.75" customHeight="1">
      <c r="A37" s="248">
        <v>14</v>
      </c>
      <c r="B37" s="410" t="s">
        <v>18</v>
      </c>
      <c r="C37" s="410"/>
      <c r="D37" s="410"/>
      <c r="E37" s="410"/>
      <c r="F37" s="410"/>
      <c r="G37" s="6">
        <v>2.7</v>
      </c>
      <c r="H37" s="86"/>
    </row>
    <row r="38" spans="1:8" ht="16.5" customHeight="1">
      <c r="A38" s="248">
        <v>15</v>
      </c>
      <c r="B38" s="410" t="s">
        <v>19</v>
      </c>
      <c r="C38" s="410"/>
      <c r="D38" s="410"/>
      <c r="E38" s="410"/>
      <c r="F38" s="410"/>
      <c r="G38" s="5"/>
      <c r="H38" s="86">
        <f>H36*G37%</f>
        <v>0.02789455133611318</v>
      </c>
    </row>
    <row r="39" spans="1:10" ht="18.75" customHeight="1">
      <c r="A39" s="248">
        <v>16</v>
      </c>
      <c r="B39" s="407" t="s">
        <v>20</v>
      </c>
      <c r="C39" s="407"/>
      <c r="D39" s="407"/>
      <c r="E39" s="407"/>
      <c r="F39" s="407"/>
      <c r="G39" s="7"/>
      <c r="H39" s="144">
        <f>H23+H38+H22+H19</f>
        <v>0.9997962737887517</v>
      </c>
      <c r="J39" s="140"/>
    </row>
    <row r="40" spans="1:8" ht="18.75" customHeight="1" hidden="1">
      <c r="A40" s="248">
        <v>13</v>
      </c>
      <c r="B40" s="410" t="s">
        <v>16</v>
      </c>
      <c r="C40" s="410"/>
      <c r="D40" s="410"/>
      <c r="E40" s="410"/>
      <c r="F40" s="410"/>
      <c r="G40" s="5">
        <v>0</v>
      </c>
      <c r="H40" s="86"/>
    </row>
    <row r="41" spans="1:9" ht="19.5" customHeight="1" hidden="1">
      <c r="A41" s="248">
        <v>14</v>
      </c>
      <c r="B41" s="410" t="s">
        <v>17</v>
      </c>
      <c r="C41" s="410"/>
      <c r="D41" s="410"/>
      <c r="E41" s="410"/>
      <c r="F41" s="410"/>
      <c r="G41" s="5"/>
      <c r="H41" s="86">
        <f>H39*G40%</f>
        <v>0</v>
      </c>
      <c r="I41" s="23"/>
    </row>
    <row r="42" spans="1:10" ht="19.5" customHeight="1">
      <c r="A42" s="248">
        <v>17</v>
      </c>
      <c r="B42" s="397" t="s">
        <v>347</v>
      </c>
      <c r="C42" s="398"/>
      <c r="D42" s="398"/>
      <c r="E42" s="398"/>
      <c r="F42" s="399"/>
      <c r="G42" s="5"/>
      <c r="H42" s="151">
        <f>H39</f>
        <v>0.9997962737887517</v>
      </c>
      <c r="I42" s="23"/>
      <c r="J42" s="140"/>
    </row>
    <row r="43" spans="1:11" ht="30.75" customHeight="1">
      <c r="A43" s="248">
        <v>18</v>
      </c>
      <c r="B43" s="403" t="s">
        <v>500</v>
      </c>
      <c r="C43" s="404"/>
      <c r="D43" s="404"/>
      <c r="E43" s="404"/>
      <c r="F43" s="405"/>
      <c r="G43" s="5"/>
      <c r="H43" s="243">
        <f>H39*7</f>
        <v>6.998573916521262</v>
      </c>
      <c r="I43" s="23"/>
      <c r="K43" s="140"/>
    </row>
    <row r="47" spans="1:8" ht="15">
      <c r="A47" s="3" t="s">
        <v>4</v>
      </c>
      <c r="E47" s="406"/>
      <c r="F47" s="406"/>
      <c r="G47" s="409" t="s">
        <v>5</v>
      </c>
      <c r="H47" s="409"/>
    </row>
    <row r="48" spans="5:6" ht="15">
      <c r="E48" s="246"/>
      <c r="F48" s="246"/>
    </row>
    <row r="49" spans="5:6" ht="15">
      <c r="E49" s="246"/>
      <c r="F49" s="246"/>
    </row>
    <row r="50" spans="5:6" ht="15">
      <c r="E50" s="246"/>
      <c r="F50" s="246"/>
    </row>
    <row r="51" spans="5:6" ht="15">
      <c r="E51" s="246"/>
      <c r="F51" s="246"/>
    </row>
    <row r="52" spans="5:6" ht="15">
      <c r="E52" s="246"/>
      <c r="F52" s="246"/>
    </row>
    <row r="53" spans="5:6" ht="15">
      <c r="E53" s="246"/>
      <c r="F53" s="246"/>
    </row>
    <row r="54" spans="5:6" ht="15">
      <c r="E54" s="246"/>
      <c r="F54" s="246"/>
    </row>
    <row r="55" spans="5:6" ht="15">
      <c r="E55" s="246"/>
      <c r="F55" s="246"/>
    </row>
    <row r="56" spans="5:6" ht="15">
      <c r="E56" s="246"/>
      <c r="F56" s="246"/>
    </row>
    <row r="57" spans="5:6" ht="15">
      <c r="E57" s="246"/>
      <c r="F57" s="246"/>
    </row>
    <row r="58" spans="5:6" ht="15">
      <c r="E58" s="246"/>
      <c r="F58" s="246"/>
    </row>
    <row r="59" spans="5:6" ht="15">
      <c r="E59" s="246"/>
      <c r="F59" s="246"/>
    </row>
    <row r="60" spans="5:6" ht="15">
      <c r="E60" s="246"/>
      <c r="F60" s="246"/>
    </row>
    <row r="61" spans="5:6" ht="15">
      <c r="E61" s="246"/>
      <c r="F61" s="246"/>
    </row>
  </sheetData>
  <sheetProtection/>
  <mergeCells count="43">
    <mergeCell ref="B15:F15"/>
    <mergeCell ref="B16:F16"/>
    <mergeCell ref="G1:H1"/>
    <mergeCell ref="G2:H2"/>
    <mergeCell ref="G3:H3"/>
    <mergeCell ref="A6:H6"/>
    <mergeCell ref="A7:H7"/>
    <mergeCell ref="A8:H8"/>
    <mergeCell ref="B10:F10"/>
    <mergeCell ref="B11:F11"/>
    <mergeCell ref="B14:F14"/>
    <mergeCell ref="J14:M14"/>
    <mergeCell ref="B23:F23"/>
    <mergeCell ref="B24:F24"/>
    <mergeCell ref="B12:F12"/>
    <mergeCell ref="B13:F13"/>
    <mergeCell ref="B20:F20"/>
    <mergeCell ref="B21:F21"/>
    <mergeCell ref="B17:F17"/>
    <mergeCell ref="B18:F18"/>
    <mergeCell ref="G47:H47"/>
    <mergeCell ref="B31:F31"/>
    <mergeCell ref="B32:F32"/>
    <mergeCell ref="B33:F33"/>
    <mergeCell ref="B37:F37"/>
    <mergeCell ref="B38:F38"/>
    <mergeCell ref="B39:F39"/>
    <mergeCell ref="B36:F36"/>
    <mergeCell ref="B40:F40"/>
    <mergeCell ref="B41:F41"/>
    <mergeCell ref="B43:F43"/>
    <mergeCell ref="E47:F47"/>
    <mergeCell ref="B25:F25"/>
    <mergeCell ref="B26:F26"/>
    <mergeCell ref="B27:F27"/>
    <mergeCell ref="B28:F28"/>
    <mergeCell ref="B29:F29"/>
    <mergeCell ref="B19:F19"/>
    <mergeCell ref="B34:F34"/>
    <mergeCell ref="B35:F35"/>
    <mergeCell ref="B22:F22"/>
    <mergeCell ref="B30:F30"/>
    <mergeCell ref="B42:F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zoomScalePageLayoutView="0" workbookViewId="0" topLeftCell="A19">
      <selection activeCell="A1" sqref="A1:H34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44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2"/>
      <c r="H10" s="19" t="s">
        <v>3</v>
      </c>
    </row>
    <row r="11" spans="1:10" ht="15">
      <c r="A11" s="1">
        <v>1</v>
      </c>
      <c r="B11" s="526" t="s">
        <v>272</v>
      </c>
      <c r="C11" s="527"/>
      <c r="D11" s="527"/>
      <c r="E11" s="527"/>
      <c r="F11" s="528"/>
      <c r="G11" s="86">
        <v>483.32</v>
      </c>
      <c r="H11" s="86"/>
      <c r="J11" s="170">
        <v>1.2</v>
      </c>
    </row>
    <row r="12" spans="1:8" ht="15">
      <c r="A12" s="1">
        <v>2</v>
      </c>
      <c r="B12" s="526" t="s">
        <v>7</v>
      </c>
      <c r="C12" s="527"/>
      <c r="D12" s="527"/>
      <c r="E12" s="527"/>
      <c r="F12" s="528"/>
      <c r="G12" s="13">
        <v>0.35</v>
      </c>
      <c r="H12" s="86"/>
    </row>
    <row r="13" spans="1:8" ht="15">
      <c r="A13" s="1">
        <v>3</v>
      </c>
      <c r="B13" s="526" t="s">
        <v>8</v>
      </c>
      <c r="C13" s="527"/>
      <c r="D13" s="527"/>
      <c r="E13" s="527"/>
      <c r="F13" s="528"/>
      <c r="G13" s="86">
        <f>G11*G12/100</f>
        <v>1.6916199999999997</v>
      </c>
      <c r="H13" s="86"/>
    </row>
    <row r="14" spans="1:8" ht="28.5" customHeight="1">
      <c r="A14" s="1">
        <v>4</v>
      </c>
      <c r="B14" s="501" t="s">
        <v>12</v>
      </c>
      <c r="C14" s="502"/>
      <c r="D14" s="502"/>
      <c r="E14" s="502"/>
      <c r="F14" s="503"/>
      <c r="G14" s="10">
        <v>169.3</v>
      </c>
      <c r="H14" s="86"/>
    </row>
    <row r="15" spans="1:8" ht="15">
      <c r="A15" s="1">
        <v>5</v>
      </c>
      <c r="B15" s="526" t="s">
        <v>15</v>
      </c>
      <c r="C15" s="527"/>
      <c r="D15" s="527"/>
      <c r="E15" s="527"/>
      <c r="F15" s="528"/>
      <c r="G15" s="5"/>
      <c r="H15" s="86">
        <f>G13/G14</f>
        <v>0.009991848789131716</v>
      </c>
    </row>
    <row r="16" spans="1:8" ht="15">
      <c r="A16" s="1">
        <v>6</v>
      </c>
      <c r="B16" s="526" t="s">
        <v>9</v>
      </c>
      <c r="C16" s="527"/>
      <c r="D16" s="527"/>
      <c r="E16" s="527"/>
      <c r="F16" s="528"/>
      <c r="G16" s="13">
        <v>34.07</v>
      </c>
      <c r="H16" s="86">
        <f>H15*G16%</f>
        <v>0.0034042228824571756</v>
      </c>
    </row>
    <row r="17" spans="1:8" ht="15">
      <c r="A17" s="1">
        <v>7</v>
      </c>
      <c r="B17" s="509" t="s">
        <v>10</v>
      </c>
      <c r="C17" s="510"/>
      <c r="D17" s="510"/>
      <c r="E17" s="510"/>
      <c r="F17" s="511"/>
      <c r="G17" s="7"/>
      <c r="H17" s="144">
        <f>H15+H16</f>
        <v>0.013396071671588891</v>
      </c>
    </row>
    <row r="18" spans="1:8" ht="18.75" customHeight="1">
      <c r="A18" s="1">
        <v>8</v>
      </c>
      <c r="B18" s="509" t="s">
        <v>11</v>
      </c>
      <c r="C18" s="510"/>
      <c r="D18" s="510"/>
      <c r="E18" s="510"/>
      <c r="F18" s="511"/>
      <c r="G18" s="12">
        <v>1</v>
      </c>
      <c r="H18" s="86"/>
    </row>
    <row r="19" spans="1:8" ht="28.5" customHeight="1">
      <c r="A19" s="1">
        <v>9</v>
      </c>
      <c r="B19" s="501" t="s">
        <v>43</v>
      </c>
      <c r="C19" s="502"/>
      <c r="D19" s="502"/>
      <c r="E19" s="502"/>
      <c r="F19" s="503"/>
      <c r="G19" s="2"/>
      <c r="H19" s="86"/>
    </row>
    <row r="20" spans="1:8" ht="15" customHeight="1" hidden="1">
      <c r="A20" s="1">
        <v>11</v>
      </c>
      <c r="B20" s="526"/>
      <c r="C20" s="527"/>
      <c r="D20" s="527"/>
      <c r="E20" s="527"/>
      <c r="F20" s="528"/>
      <c r="G20" s="15"/>
      <c r="H20" s="86"/>
    </row>
    <row r="21" spans="1:8" ht="15" hidden="1">
      <c r="A21" s="1">
        <v>12</v>
      </c>
      <c r="B21" s="526"/>
      <c r="C21" s="527"/>
      <c r="D21" s="527"/>
      <c r="E21" s="527"/>
      <c r="F21" s="528"/>
      <c r="G21" s="14"/>
      <c r="H21" s="146"/>
    </row>
    <row r="22" spans="1:8" ht="15" hidden="1">
      <c r="A22" s="1">
        <v>13</v>
      </c>
      <c r="B22" s="526"/>
      <c r="C22" s="527"/>
      <c r="D22" s="527"/>
      <c r="E22" s="527"/>
      <c r="F22" s="528"/>
      <c r="G22" s="5"/>
      <c r="H22" s="86"/>
    </row>
    <row r="23" spans="1:8" ht="15">
      <c r="A23" s="1">
        <v>14</v>
      </c>
      <c r="B23" s="509" t="s">
        <v>14</v>
      </c>
      <c r="C23" s="510"/>
      <c r="D23" s="510"/>
      <c r="E23" s="510"/>
      <c r="F23" s="511"/>
      <c r="G23" s="7"/>
      <c r="H23" s="144">
        <f>H17+H22</f>
        <v>0.013396071671588891</v>
      </c>
    </row>
    <row r="24" spans="1:8" ht="15">
      <c r="A24" s="1">
        <v>15</v>
      </c>
      <c r="B24" s="526" t="s">
        <v>18</v>
      </c>
      <c r="C24" s="527"/>
      <c r="D24" s="527"/>
      <c r="E24" s="527"/>
      <c r="F24" s="528"/>
      <c r="G24" s="5">
        <v>25</v>
      </c>
      <c r="H24" s="86"/>
    </row>
    <row r="25" spans="1:8" ht="15">
      <c r="A25" s="1">
        <v>16</v>
      </c>
      <c r="B25" s="526" t="s">
        <v>19</v>
      </c>
      <c r="C25" s="527"/>
      <c r="D25" s="527"/>
      <c r="E25" s="527"/>
      <c r="F25" s="528"/>
      <c r="G25" s="5"/>
      <c r="H25" s="86">
        <f>H23*G24%</f>
        <v>0.0033490179178972228</v>
      </c>
    </row>
    <row r="26" spans="1:8" ht="15">
      <c r="A26" s="1">
        <v>17</v>
      </c>
      <c r="B26" s="509" t="s">
        <v>20</v>
      </c>
      <c r="C26" s="510"/>
      <c r="D26" s="510"/>
      <c r="E26" s="510"/>
      <c r="F26" s="511"/>
      <c r="G26" s="7"/>
      <c r="H26" s="144">
        <f>H23+H25</f>
        <v>0.016745089589486114</v>
      </c>
    </row>
    <row r="27" spans="1:8" ht="15">
      <c r="A27" s="1">
        <v>18</v>
      </c>
      <c r="B27" s="526" t="s">
        <v>16</v>
      </c>
      <c r="C27" s="527"/>
      <c r="D27" s="527"/>
      <c r="E27" s="527"/>
      <c r="F27" s="528"/>
      <c r="G27" s="5">
        <v>0</v>
      </c>
      <c r="H27" s="86"/>
    </row>
    <row r="28" spans="1:9" ht="15">
      <c r="A28" s="1">
        <v>19</v>
      </c>
      <c r="B28" s="526" t="s">
        <v>17</v>
      </c>
      <c r="C28" s="527"/>
      <c r="D28" s="527"/>
      <c r="E28" s="527"/>
      <c r="F28" s="528"/>
      <c r="G28" s="5"/>
      <c r="H28" s="86">
        <f>H26*G27%</f>
        <v>0</v>
      </c>
      <c r="I28" s="23"/>
    </row>
    <row r="29" spans="1:9" ht="15">
      <c r="A29" s="1">
        <v>20</v>
      </c>
      <c r="B29" s="526" t="s">
        <v>22</v>
      </c>
      <c r="C29" s="527"/>
      <c r="D29" s="527"/>
      <c r="E29" s="527"/>
      <c r="F29" s="528"/>
      <c r="G29" s="5"/>
      <c r="H29" s="86">
        <f>H26</f>
        <v>0.016745089589486114</v>
      </c>
      <c r="I29" s="23">
        <f>72*24</f>
        <v>1728</v>
      </c>
    </row>
    <row r="30" spans="1:8" ht="15">
      <c r="A30" s="1">
        <v>21</v>
      </c>
      <c r="B30" s="509" t="s">
        <v>21</v>
      </c>
      <c r="C30" s="510"/>
      <c r="D30" s="510"/>
      <c r="E30" s="510"/>
      <c r="F30" s="511"/>
      <c r="G30" s="7"/>
      <c r="H30" s="147">
        <f>H29*24</f>
        <v>0.4018821501476667</v>
      </c>
    </row>
    <row r="31" spans="1:8" ht="15">
      <c r="A31" s="8"/>
      <c r="B31" s="8"/>
      <c r="C31" s="8"/>
      <c r="D31" s="8"/>
      <c r="E31" s="8"/>
      <c r="F31" s="8"/>
      <c r="G31" s="9"/>
      <c r="H31" s="9"/>
    </row>
    <row r="33" spans="1:8" ht="15">
      <c r="A33" s="3" t="s">
        <v>4</v>
      </c>
      <c r="E33" s="520"/>
      <c r="F33" s="520"/>
      <c r="G33" s="409" t="s">
        <v>5</v>
      </c>
      <c r="H33" s="409"/>
    </row>
    <row r="34" spans="5:6" ht="15">
      <c r="E34" s="16"/>
      <c r="F34" s="16"/>
    </row>
    <row r="35" spans="5:6" ht="15">
      <c r="E35" s="16"/>
      <c r="F35" s="16"/>
    </row>
    <row r="36" spans="5:6" ht="15">
      <c r="E36" s="16"/>
      <c r="F36" s="16"/>
    </row>
    <row r="37" spans="5:6" ht="15">
      <c r="E37" s="16"/>
      <c r="F37" s="16"/>
    </row>
    <row r="38" spans="5:6" ht="15">
      <c r="E38" s="16"/>
      <c r="F38" s="16"/>
    </row>
    <row r="39" spans="5:6" ht="15">
      <c r="E39" s="16"/>
      <c r="F39" s="16"/>
    </row>
    <row r="40" spans="5:6" ht="15">
      <c r="E40" s="16"/>
      <c r="F40" s="16"/>
    </row>
    <row r="41" spans="5:6" ht="15">
      <c r="E41" s="16"/>
      <c r="F41" s="16"/>
    </row>
    <row r="42" spans="5:6" ht="15">
      <c r="E42" s="16"/>
      <c r="F42" s="16"/>
    </row>
    <row r="43" spans="5:6" ht="15">
      <c r="E43" s="16"/>
      <c r="F43" s="16"/>
    </row>
    <row r="44" spans="5:6" ht="15">
      <c r="E44" s="16"/>
      <c r="F44" s="16"/>
    </row>
    <row r="45" spans="5:6" ht="15">
      <c r="E45" s="16"/>
      <c r="F45" s="16"/>
    </row>
    <row r="46" spans="5:6" ht="15">
      <c r="E46" s="16"/>
      <c r="F46" s="16"/>
    </row>
    <row r="47" spans="5:6" ht="15">
      <c r="E47" s="16"/>
      <c r="F47" s="16"/>
    </row>
  </sheetData>
  <sheetProtection/>
  <mergeCells count="29">
    <mergeCell ref="B25:F25"/>
    <mergeCell ref="B26:F26"/>
    <mergeCell ref="E33:F33"/>
    <mergeCell ref="B27:F27"/>
    <mergeCell ref="B28:F28"/>
    <mergeCell ref="B29:F29"/>
    <mergeCell ref="B30:F30"/>
    <mergeCell ref="B21:F21"/>
    <mergeCell ref="B20:F20"/>
    <mergeCell ref="B22:F22"/>
    <mergeCell ref="B23:F23"/>
    <mergeCell ref="B10:F10"/>
    <mergeCell ref="B24:F24"/>
    <mergeCell ref="G33:H33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PageLayoutView="0" workbookViewId="0" topLeftCell="A17">
      <selection activeCell="A1" sqref="A1:H36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45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2"/>
      <c r="H10" s="17" t="s">
        <v>3</v>
      </c>
    </row>
    <row r="11" spans="1:9" ht="15">
      <c r="A11" s="1">
        <v>1</v>
      </c>
      <c r="B11" s="526" t="s">
        <v>271</v>
      </c>
      <c r="C11" s="527"/>
      <c r="D11" s="527"/>
      <c r="E11" s="527"/>
      <c r="F11" s="528"/>
      <c r="G11" s="86">
        <v>543.73</v>
      </c>
      <c r="H11" s="5"/>
      <c r="I11" s="3">
        <v>1.35</v>
      </c>
    </row>
    <row r="12" spans="1:8" ht="15">
      <c r="A12" s="1">
        <v>2</v>
      </c>
      <c r="B12" s="526" t="s">
        <v>7</v>
      </c>
      <c r="C12" s="527"/>
      <c r="D12" s="527"/>
      <c r="E12" s="527"/>
      <c r="F12" s="528"/>
      <c r="G12" s="13">
        <v>0.5</v>
      </c>
      <c r="H12" s="5"/>
    </row>
    <row r="13" spans="1:8" ht="15">
      <c r="A13" s="1">
        <v>3</v>
      </c>
      <c r="B13" s="526" t="s">
        <v>8</v>
      </c>
      <c r="C13" s="527"/>
      <c r="D13" s="527"/>
      <c r="E13" s="527"/>
      <c r="F13" s="528"/>
      <c r="G13" s="5">
        <f>G11*G12/100</f>
        <v>2.7186500000000002</v>
      </c>
      <c r="H13" s="5"/>
    </row>
    <row r="14" spans="1:8" ht="27.75" customHeight="1">
      <c r="A14" s="1">
        <v>4</v>
      </c>
      <c r="B14" s="501" t="s">
        <v>12</v>
      </c>
      <c r="C14" s="502"/>
      <c r="D14" s="502"/>
      <c r="E14" s="502"/>
      <c r="F14" s="503"/>
      <c r="G14" s="10">
        <v>168</v>
      </c>
      <c r="H14" s="5"/>
    </row>
    <row r="15" spans="1:8" ht="15">
      <c r="A15" s="1">
        <v>5</v>
      </c>
      <c r="B15" s="526" t="s">
        <v>15</v>
      </c>
      <c r="C15" s="527"/>
      <c r="D15" s="527"/>
      <c r="E15" s="527"/>
      <c r="F15" s="528"/>
      <c r="G15" s="5"/>
      <c r="H15" s="86">
        <f>G13/G14</f>
        <v>0.01618244047619048</v>
      </c>
    </row>
    <row r="16" spans="1:8" ht="15">
      <c r="A16" s="1">
        <v>6</v>
      </c>
      <c r="B16" s="526" t="s">
        <v>9</v>
      </c>
      <c r="C16" s="527"/>
      <c r="D16" s="527"/>
      <c r="E16" s="527"/>
      <c r="F16" s="528"/>
      <c r="G16" s="6">
        <v>34.7</v>
      </c>
      <c r="H16" s="86">
        <f>H15*G16%</f>
        <v>0.005615306845238097</v>
      </c>
    </row>
    <row r="17" spans="1:8" ht="15">
      <c r="A17" s="1">
        <v>7</v>
      </c>
      <c r="B17" s="509" t="s">
        <v>10</v>
      </c>
      <c r="C17" s="510"/>
      <c r="D17" s="510"/>
      <c r="E17" s="510"/>
      <c r="F17" s="511"/>
      <c r="G17" s="7"/>
      <c r="H17" s="144">
        <f>H15+H16</f>
        <v>0.021797747321428577</v>
      </c>
    </row>
    <row r="18" spans="1:8" ht="18.75" customHeight="1">
      <c r="A18" s="1">
        <v>8</v>
      </c>
      <c r="B18" s="509" t="s">
        <v>488</v>
      </c>
      <c r="C18" s="510"/>
      <c r="D18" s="510"/>
      <c r="E18" s="510"/>
      <c r="F18" s="511"/>
      <c r="G18" s="12"/>
      <c r="H18" s="86"/>
    </row>
    <row r="19" spans="1:8" ht="30" customHeight="1">
      <c r="A19" s="1">
        <v>9</v>
      </c>
      <c r="B19" s="501" t="s">
        <v>46</v>
      </c>
      <c r="C19" s="502"/>
      <c r="D19" s="502"/>
      <c r="E19" s="502"/>
      <c r="F19" s="503"/>
      <c r="G19" s="2">
        <v>4</v>
      </c>
      <c r="H19" s="86"/>
    </row>
    <row r="20" spans="1:8" ht="15" hidden="1">
      <c r="A20" s="1">
        <v>10</v>
      </c>
      <c r="B20" s="526"/>
      <c r="C20" s="527"/>
      <c r="D20" s="527"/>
      <c r="E20" s="527"/>
      <c r="F20" s="528"/>
      <c r="G20" s="86"/>
      <c r="H20" s="86"/>
    </row>
    <row r="21" spans="1:8" ht="15" customHeight="1" hidden="1">
      <c r="A21" s="1">
        <v>11</v>
      </c>
      <c r="B21" s="526"/>
      <c r="C21" s="527"/>
      <c r="D21" s="527"/>
      <c r="E21" s="527"/>
      <c r="F21" s="528"/>
      <c r="G21" s="86"/>
      <c r="H21" s="86"/>
    </row>
    <row r="22" spans="1:8" ht="15" hidden="1">
      <c r="A22" s="1">
        <v>12</v>
      </c>
      <c r="B22" s="526"/>
      <c r="C22" s="527"/>
      <c r="D22" s="527"/>
      <c r="E22" s="527"/>
      <c r="F22" s="528"/>
      <c r="G22" s="146"/>
      <c r="H22" s="146"/>
    </row>
    <row r="23" spans="1:8" ht="15" hidden="1">
      <c r="A23" s="1">
        <v>13</v>
      </c>
      <c r="B23" s="526"/>
      <c r="C23" s="527"/>
      <c r="D23" s="527"/>
      <c r="E23" s="527"/>
      <c r="F23" s="528"/>
      <c r="G23" s="5"/>
      <c r="H23" s="86"/>
    </row>
    <row r="24" spans="1:8" ht="15">
      <c r="A24" s="1">
        <v>14</v>
      </c>
      <c r="B24" s="509" t="s">
        <v>14</v>
      </c>
      <c r="C24" s="510"/>
      <c r="D24" s="510"/>
      <c r="E24" s="510"/>
      <c r="F24" s="511"/>
      <c r="G24" s="7"/>
      <c r="H24" s="144">
        <f>H17+H23</f>
        <v>0.021797747321428577</v>
      </c>
    </row>
    <row r="25" spans="1:8" ht="15">
      <c r="A25" s="1">
        <v>15</v>
      </c>
      <c r="B25" s="526" t="s">
        <v>18</v>
      </c>
      <c r="C25" s="527"/>
      <c r="D25" s="527"/>
      <c r="E25" s="527"/>
      <c r="F25" s="528"/>
      <c r="G25" s="5">
        <v>25</v>
      </c>
      <c r="H25" s="86"/>
    </row>
    <row r="26" spans="1:8" ht="15">
      <c r="A26" s="1">
        <v>16</v>
      </c>
      <c r="B26" s="526" t="s">
        <v>19</v>
      </c>
      <c r="C26" s="527"/>
      <c r="D26" s="527"/>
      <c r="E26" s="527"/>
      <c r="F26" s="528"/>
      <c r="G26" s="5"/>
      <c r="H26" s="86">
        <f>H24*G25%</f>
        <v>0.005449436830357144</v>
      </c>
    </row>
    <row r="27" spans="1:8" ht="15">
      <c r="A27" s="1">
        <v>17</v>
      </c>
      <c r="B27" s="509" t="s">
        <v>20</v>
      </c>
      <c r="C27" s="510"/>
      <c r="D27" s="510"/>
      <c r="E27" s="510"/>
      <c r="F27" s="511"/>
      <c r="G27" s="7"/>
      <c r="H27" s="144">
        <f>H24+H26</f>
        <v>0.027247184151785724</v>
      </c>
    </row>
    <row r="28" spans="1:8" ht="15">
      <c r="A28" s="1">
        <v>18</v>
      </c>
      <c r="B28" s="526" t="s">
        <v>16</v>
      </c>
      <c r="C28" s="527"/>
      <c r="D28" s="527"/>
      <c r="E28" s="527"/>
      <c r="F28" s="528"/>
      <c r="G28" s="5">
        <v>0</v>
      </c>
      <c r="H28" s="86"/>
    </row>
    <row r="29" spans="1:9" ht="15">
      <c r="A29" s="1">
        <v>19</v>
      </c>
      <c r="B29" s="526" t="s">
        <v>17</v>
      </c>
      <c r="C29" s="527"/>
      <c r="D29" s="527"/>
      <c r="E29" s="527"/>
      <c r="F29" s="528"/>
      <c r="G29" s="5"/>
      <c r="H29" s="86">
        <f>H27*G28%</f>
        <v>0</v>
      </c>
      <c r="I29" s="23"/>
    </row>
    <row r="30" spans="1:9" ht="15">
      <c r="A30" s="1">
        <v>20</v>
      </c>
      <c r="B30" s="526" t="s">
        <v>22</v>
      </c>
      <c r="C30" s="527"/>
      <c r="D30" s="527"/>
      <c r="E30" s="527"/>
      <c r="F30" s="528"/>
      <c r="G30" s="5"/>
      <c r="H30" s="86">
        <f>H27+H29</f>
        <v>0.027247184151785724</v>
      </c>
      <c r="I30" s="23"/>
    </row>
    <row r="31" spans="1:8" ht="15">
      <c r="A31" s="1">
        <v>21</v>
      </c>
      <c r="B31" s="509" t="s">
        <v>21</v>
      </c>
      <c r="C31" s="510"/>
      <c r="D31" s="510"/>
      <c r="E31" s="510"/>
      <c r="F31" s="511"/>
      <c r="G31" s="7"/>
      <c r="H31" s="147">
        <f>H30*24</f>
        <v>0.6539324196428573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6"/>
      <c r="F35" s="16"/>
    </row>
    <row r="36" spans="5:6" ht="15">
      <c r="E36" s="16"/>
      <c r="F36" s="16"/>
    </row>
    <row r="37" spans="5:6" ht="15">
      <c r="E37" s="16"/>
      <c r="F37" s="16"/>
    </row>
    <row r="38" spans="5:6" ht="15">
      <c r="E38" s="16"/>
      <c r="F38" s="16"/>
    </row>
    <row r="39" spans="5:6" ht="15">
      <c r="E39" s="16"/>
      <c r="F39" s="16"/>
    </row>
    <row r="40" spans="5:6" ht="15">
      <c r="E40" s="16"/>
      <c r="F40" s="16"/>
    </row>
    <row r="41" spans="5:6" ht="15">
      <c r="E41" s="16"/>
      <c r="F41" s="16"/>
    </row>
    <row r="42" spans="5:6" ht="15">
      <c r="E42" s="16"/>
      <c r="F42" s="16"/>
    </row>
    <row r="43" spans="5:6" ht="15">
      <c r="E43" s="16"/>
      <c r="F43" s="16"/>
    </row>
    <row r="44" spans="5:6" ht="15">
      <c r="E44" s="16"/>
      <c r="F44" s="16"/>
    </row>
    <row r="45" spans="5:6" ht="15">
      <c r="E45" s="16"/>
      <c r="F45" s="16"/>
    </row>
    <row r="46" spans="5:6" ht="15">
      <c r="E46" s="16"/>
      <c r="F46" s="16"/>
    </row>
    <row r="47" spans="5:6" ht="15">
      <c r="E47" s="16"/>
      <c r="F47" s="16"/>
    </row>
    <row r="48" spans="5:6" ht="15">
      <c r="E48" s="16"/>
      <c r="F48" s="16"/>
    </row>
  </sheetData>
  <sheetProtection/>
  <mergeCells count="30">
    <mergeCell ref="B10:F10"/>
    <mergeCell ref="B11:F11"/>
    <mergeCell ref="B12:F12"/>
    <mergeCell ref="G1:H1"/>
    <mergeCell ref="G2:H2"/>
    <mergeCell ref="G3:H3"/>
    <mergeCell ref="A6:H6"/>
    <mergeCell ref="A7:H7"/>
    <mergeCell ref="A8:H8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31:F31"/>
    <mergeCell ref="E34:F34"/>
    <mergeCell ref="G34:H34"/>
    <mergeCell ref="B25:F25"/>
    <mergeCell ref="B26:F26"/>
    <mergeCell ref="B27:F27"/>
    <mergeCell ref="B28:F28"/>
    <mergeCell ref="B29:F29"/>
    <mergeCell ref="B30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J48"/>
  <sheetViews>
    <sheetView zoomScalePageLayoutView="0" workbookViewId="0" topLeftCell="A16">
      <selection activeCell="A1" sqref="A1:H36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38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4"/>
      <c r="H10" s="17" t="s">
        <v>3</v>
      </c>
    </row>
    <row r="11" spans="1:8" ht="15">
      <c r="A11" s="1">
        <v>1</v>
      </c>
      <c r="B11" s="500" t="s">
        <v>273</v>
      </c>
      <c r="C11" s="500"/>
      <c r="D11" s="500"/>
      <c r="E11" s="500"/>
      <c r="F11" s="500"/>
      <c r="G11" s="86">
        <v>483.32</v>
      </c>
      <c r="H11" s="5"/>
    </row>
    <row r="12" spans="1:8" ht="15">
      <c r="A12" s="1">
        <v>2</v>
      </c>
      <c r="B12" s="500" t="s">
        <v>7</v>
      </c>
      <c r="C12" s="500"/>
      <c r="D12" s="500"/>
      <c r="E12" s="500"/>
      <c r="F12" s="500"/>
      <c r="G12" s="86">
        <v>0.35</v>
      </c>
      <c r="H12" s="5"/>
    </row>
    <row r="13" spans="1:8" ht="15">
      <c r="A13" s="1">
        <v>3</v>
      </c>
      <c r="B13" s="500" t="s">
        <v>8</v>
      </c>
      <c r="C13" s="500"/>
      <c r="D13" s="500"/>
      <c r="E13" s="500"/>
      <c r="F13" s="500"/>
      <c r="G13" s="86">
        <f>G11*G12/100</f>
        <v>1.6916199999999997</v>
      </c>
      <c r="H13" s="5"/>
    </row>
    <row r="14" spans="1:8" ht="30" customHeight="1">
      <c r="A14" s="1">
        <v>4</v>
      </c>
      <c r="B14" s="505" t="s">
        <v>12</v>
      </c>
      <c r="C14" s="505"/>
      <c r="D14" s="505"/>
      <c r="E14" s="505"/>
      <c r="F14" s="505"/>
      <c r="G14" s="10">
        <v>168</v>
      </c>
      <c r="H14" s="5"/>
    </row>
    <row r="15" spans="1:8" ht="15">
      <c r="A15" s="1">
        <v>5</v>
      </c>
      <c r="B15" s="500" t="s">
        <v>15</v>
      </c>
      <c r="C15" s="500"/>
      <c r="D15" s="500"/>
      <c r="E15" s="500"/>
      <c r="F15" s="500"/>
      <c r="G15" s="5"/>
      <c r="H15" s="86">
        <f>G13/G14</f>
        <v>0.010069166666666666</v>
      </c>
    </row>
    <row r="16" spans="1:8" ht="15">
      <c r="A16" s="1">
        <v>6</v>
      </c>
      <c r="B16" s="500" t="s">
        <v>9</v>
      </c>
      <c r="C16" s="500"/>
      <c r="D16" s="500"/>
      <c r="E16" s="500"/>
      <c r="F16" s="500"/>
      <c r="G16" s="6">
        <v>34.7</v>
      </c>
      <c r="H16" s="86">
        <f>H15*G16%</f>
        <v>0.003494000833333333</v>
      </c>
    </row>
    <row r="17" spans="1:8" ht="15">
      <c r="A17" s="1">
        <v>7</v>
      </c>
      <c r="B17" s="504" t="s">
        <v>10</v>
      </c>
      <c r="C17" s="504"/>
      <c r="D17" s="504"/>
      <c r="E17" s="504"/>
      <c r="F17" s="504"/>
      <c r="G17" s="7"/>
      <c r="H17" s="144">
        <f>H15+H16</f>
        <v>0.013563167499999999</v>
      </c>
    </row>
    <row r="18" spans="1:8" ht="15" customHeight="1" hidden="1">
      <c r="A18" s="1">
        <v>8</v>
      </c>
      <c r="B18" s="504" t="s">
        <v>11</v>
      </c>
      <c r="C18" s="504"/>
      <c r="D18" s="504"/>
      <c r="E18" s="504"/>
      <c r="F18" s="504"/>
      <c r="G18" s="12">
        <v>1</v>
      </c>
      <c r="H18" s="86"/>
    </row>
    <row r="19" spans="1:8" ht="29.25" customHeight="1" hidden="1">
      <c r="A19" s="1">
        <v>9</v>
      </c>
      <c r="B19" s="505" t="s">
        <v>40</v>
      </c>
      <c r="C19" s="505"/>
      <c r="D19" s="505"/>
      <c r="E19" s="505"/>
      <c r="F19" s="505"/>
      <c r="G19" s="14">
        <v>0</v>
      </c>
      <c r="H19" s="86"/>
    </row>
    <row r="20" spans="1:8" ht="15" hidden="1">
      <c r="A20" s="1">
        <v>10</v>
      </c>
      <c r="B20" s="500" t="s">
        <v>13</v>
      </c>
      <c r="C20" s="500"/>
      <c r="D20" s="500"/>
      <c r="E20" s="500"/>
      <c r="F20" s="500"/>
      <c r="G20" s="15">
        <v>0</v>
      </c>
      <c r="H20" s="86"/>
    </row>
    <row r="21" spans="1:8" ht="15" customHeight="1" hidden="1">
      <c r="A21" s="1">
        <v>11</v>
      </c>
      <c r="B21" s="500" t="s">
        <v>33</v>
      </c>
      <c r="C21" s="500"/>
      <c r="D21" s="500"/>
      <c r="E21" s="500"/>
      <c r="F21" s="500"/>
      <c r="G21" s="15">
        <f>G20/4</f>
        <v>0</v>
      </c>
      <c r="H21" s="86"/>
    </row>
    <row r="22" spans="1:8" ht="15" hidden="1">
      <c r="A22" s="1">
        <v>12</v>
      </c>
      <c r="B22" s="500" t="s">
        <v>26</v>
      </c>
      <c r="C22" s="500"/>
      <c r="D22" s="500"/>
      <c r="E22" s="500"/>
      <c r="F22" s="500"/>
      <c r="G22" s="14">
        <f>G21/365</f>
        <v>0</v>
      </c>
      <c r="H22" s="146"/>
    </row>
    <row r="23" spans="1:8" ht="15" hidden="1">
      <c r="A23" s="1">
        <v>13</v>
      </c>
      <c r="B23" s="500" t="s">
        <v>23</v>
      </c>
      <c r="C23" s="500"/>
      <c r="D23" s="500"/>
      <c r="E23" s="500"/>
      <c r="F23" s="500"/>
      <c r="G23" s="5"/>
      <c r="H23" s="86">
        <f>G22/24</f>
        <v>0</v>
      </c>
    </row>
    <row r="24" spans="1:8" ht="15">
      <c r="A24" s="1">
        <v>14</v>
      </c>
      <c r="B24" s="504" t="s">
        <v>14</v>
      </c>
      <c r="C24" s="504"/>
      <c r="D24" s="504"/>
      <c r="E24" s="504"/>
      <c r="F24" s="504"/>
      <c r="G24" s="7"/>
      <c r="H24" s="144">
        <f>H17+H23</f>
        <v>0.013563167499999999</v>
      </c>
    </row>
    <row r="25" spans="1:8" ht="15">
      <c r="A25" s="1">
        <v>15</v>
      </c>
      <c r="B25" s="500" t="s">
        <v>18</v>
      </c>
      <c r="C25" s="500"/>
      <c r="D25" s="500"/>
      <c r="E25" s="500"/>
      <c r="F25" s="500"/>
      <c r="G25" s="5">
        <v>9</v>
      </c>
      <c r="H25" s="86"/>
    </row>
    <row r="26" spans="1:8" ht="15">
      <c r="A26" s="1">
        <v>16</v>
      </c>
      <c r="B26" s="500" t="s">
        <v>19</v>
      </c>
      <c r="C26" s="500"/>
      <c r="D26" s="500"/>
      <c r="E26" s="500"/>
      <c r="F26" s="500"/>
      <c r="G26" s="5"/>
      <c r="H26" s="86">
        <f>H24*G25%</f>
        <v>0.001220685075</v>
      </c>
    </row>
    <row r="27" spans="1:8" ht="15">
      <c r="A27" s="1">
        <v>17</v>
      </c>
      <c r="B27" s="504" t="s">
        <v>20</v>
      </c>
      <c r="C27" s="504"/>
      <c r="D27" s="504"/>
      <c r="E27" s="504"/>
      <c r="F27" s="504"/>
      <c r="G27" s="7"/>
      <c r="H27" s="144">
        <f>H24+H26</f>
        <v>0.014783852574999999</v>
      </c>
    </row>
    <row r="28" spans="1:8" ht="15">
      <c r="A28" s="1">
        <v>18</v>
      </c>
      <c r="B28" s="500" t="s">
        <v>16</v>
      </c>
      <c r="C28" s="500"/>
      <c r="D28" s="500"/>
      <c r="E28" s="500"/>
      <c r="F28" s="500"/>
      <c r="G28" s="5">
        <v>0</v>
      </c>
      <c r="H28" s="86"/>
    </row>
    <row r="29" spans="1:9" ht="15">
      <c r="A29" s="1">
        <v>19</v>
      </c>
      <c r="B29" s="500" t="s">
        <v>17</v>
      </c>
      <c r="C29" s="500"/>
      <c r="D29" s="500"/>
      <c r="E29" s="500"/>
      <c r="F29" s="500"/>
      <c r="G29" s="5"/>
      <c r="H29" s="86">
        <f>H27*G28%</f>
        <v>0</v>
      </c>
      <c r="I29" s="23"/>
    </row>
    <row r="30" spans="1:9" ht="15">
      <c r="A30" s="1">
        <v>20</v>
      </c>
      <c r="B30" s="500" t="s">
        <v>22</v>
      </c>
      <c r="C30" s="500"/>
      <c r="D30" s="500"/>
      <c r="E30" s="500"/>
      <c r="F30" s="500"/>
      <c r="G30" s="5"/>
      <c r="H30" s="86">
        <f>H27+H29</f>
        <v>0.014783852574999999</v>
      </c>
      <c r="I30" s="23"/>
    </row>
    <row r="31" spans="1:8" ht="15">
      <c r="A31" s="1">
        <v>21</v>
      </c>
      <c r="B31" s="504" t="s">
        <v>21</v>
      </c>
      <c r="C31" s="504"/>
      <c r="D31" s="504"/>
      <c r="E31" s="504"/>
      <c r="F31" s="504"/>
      <c r="G31" s="7"/>
      <c r="H31" s="147">
        <f>H30*24</f>
        <v>0.3548124618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6"/>
      <c r="F35" s="16"/>
    </row>
    <row r="36" spans="5:6" ht="15">
      <c r="E36" s="16"/>
      <c r="F36" s="16"/>
    </row>
    <row r="37" spans="5:10" ht="15">
      <c r="E37" s="16"/>
      <c r="F37" s="16"/>
      <c r="J37" s="3" t="s">
        <v>24</v>
      </c>
    </row>
    <row r="38" spans="5:6" ht="15">
      <c r="E38" s="16"/>
      <c r="F38" s="16"/>
    </row>
    <row r="39" spans="5:6" ht="15">
      <c r="E39" s="16"/>
      <c r="F39" s="16"/>
    </row>
    <row r="40" spans="5:6" ht="15">
      <c r="E40" s="16"/>
      <c r="F40" s="16"/>
    </row>
    <row r="41" spans="5:6" ht="15">
      <c r="E41" s="16"/>
      <c r="F41" s="16"/>
    </row>
    <row r="42" spans="5:6" ht="15">
      <c r="E42" s="16"/>
      <c r="F42" s="16"/>
    </row>
    <row r="43" spans="5:6" ht="15">
      <c r="E43" s="16"/>
      <c r="F43" s="16"/>
    </row>
    <row r="44" spans="5:6" ht="15">
      <c r="E44" s="16"/>
      <c r="F44" s="16"/>
    </row>
    <row r="45" spans="5:6" ht="15">
      <c r="E45" s="16"/>
      <c r="F45" s="16"/>
    </row>
    <row r="46" spans="5:6" ht="15">
      <c r="E46" s="16"/>
      <c r="F46" s="16"/>
    </row>
    <row r="47" spans="5:6" ht="15">
      <c r="E47" s="16"/>
      <c r="F47" s="16"/>
    </row>
    <row r="48" spans="5:6" ht="15">
      <c r="E48" s="16"/>
      <c r="F48" s="16"/>
    </row>
  </sheetData>
  <sheetProtection/>
  <mergeCells count="30">
    <mergeCell ref="G1:H1"/>
    <mergeCell ref="G2:H2"/>
    <mergeCell ref="G3:H3"/>
    <mergeCell ref="A6:H6"/>
    <mergeCell ref="A7:H7"/>
    <mergeCell ref="A8:H8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E34:F34"/>
    <mergeCell ref="G34:H34"/>
    <mergeCell ref="B28:F28"/>
    <mergeCell ref="B29:F29"/>
    <mergeCell ref="B30:F30"/>
    <mergeCell ref="B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J48"/>
  <sheetViews>
    <sheetView zoomScalePageLayoutView="0" workbookViewId="0" topLeftCell="A13">
      <selection activeCell="H36" sqref="H36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41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4"/>
      <c r="H10" s="19" t="s">
        <v>3</v>
      </c>
    </row>
    <row r="11" spans="1:8" ht="15">
      <c r="A11" s="25">
        <v>1</v>
      </c>
      <c r="B11" s="500" t="s">
        <v>275</v>
      </c>
      <c r="C11" s="500"/>
      <c r="D11" s="500"/>
      <c r="E11" s="500"/>
      <c r="F11" s="500"/>
      <c r="G11" s="86">
        <v>483.32</v>
      </c>
      <c r="H11" s="5"/>
    </row>
    <row r="12" spans="1:8" ht="15">
      <c r="A12" s="25">
        <v>2</v>
      </c>
      <c r="B12" s="500" t="s">
        <v>7</v>
      </c>
      <c r="C12" s="500"/>
      <c r="D12" s="500"/>
      <c r="E12" s="500"/>
      <c r="F12" s="500"/>
      <c r="G12" s="86">
        <v>0.35</v>
      </c>
      <c r="H12" s="5"/>
    </row>
    <row r="13" spans="1:8" ht="15">
      <c r="A13" s="25">
        <v>3</v>
      </c>
      <c r="B13" s="500" t="s">
        <v>8</v>
      </c>
      <c r="C13" s="500"/>
      <c r="D13" s="500"/>
      <c r="E13" s="500"/>
      <c r="F13" s="500"/>
      <c r="G13" s="86">
        <f>G11*G12/100</f>
        <v>1.6916199999999997</v>
      </c>
      <c r="H13" s="5"/>
    </row>
    <row r="14" spans="1:8" ht="30" customHeight="1">
      <c r="A14" s="25">
        <v>4</v>
      </c>
      <c r="B14" s="505" t="s">
        <v>12</v>
      </c>
      <c r="C14" s="505"/>
      <c r="D14" s="505"/>
      <c r="E14" s="505"/>
      <c r="F14" s="505"/>
      <c r="G14" s="10">
        <v>168</v>
      </c>
      <c r="H14" s="5"/>
    </row>
    <row r="15" spans="1:8" ht="15">
      <c r="A15" s="25">
        <v>5</v>
      </c>
      <c r="B15" s="500" t="s">
        <v>15</v>
      </c>
      <c r="C15" s="500"/>
      <c r="D15" s="500"/>
      <c r="E15" s="500"/>
      <c r="F15" s="500"/>
      <c r="G15" s="5"/>
      <c r="H15" s="86">
        <f>G13/G14</f>
        <v>0.010069166666666666</v>
      </c>
    </row>
    <row r="16" spans="1:8" ht="15">
      <c r="A16" s="25">
        <v>6</v>
      </c>
      <c r="B16" s="500" t="s">
        <v>9</v>
      </c>
      <c r="C16" s="500"/>
      <c r="D16" s="500"/>
      <c r="E16" s="500"/>
      <c r="F16" s="500"/>
      <c r="G16" s="6">
        <v>34.7</v>
      </c>
      <c r="H16" s="86">
        <f>H15*G16%</f>
        <v>0.003494000833333333</v>
      </c>
    </row>
    <row r="17" spans="1:8" ht="15">
      <c r="A17" s="25">
        <v>7</v>
      </c>
      <c r="B17" s="504" t="s">
        <v>10</v>
      </c>
      <c r="C17" s="504"/>
      <c r="D17" s="504"/>
      <c r="E17" s="504"/>
      <c r="F17" s="504"/>
      <c r="G17" s="7"/>
      <c r="H17" s="144">
        <f>H15+H16</f>
        <v>0.013563167499999999</v>
      </c>
    </row>
    <row r="18" spans="1:8" ht="15" customHeight="1" hidden="1">
      <c r="A18" s="25">
        <v>8</v>
      </c>
      <c r="B18" s="504" t="s">
        <v>11</v>
      </c>
      <c r="C18" s="504"/>
      <c r="D18" s="504"/>
      <c r="E18" s="504"/>
      <c r="F18" s="504"/>
      <c r="G18" s="12">
        <v>1</v>
      </c>
      <c r="H18" s="86"/>
    </row>
    <row r="19" spans="1:8" ht="29.25" customHeight="1" hidden="1">
      <c r="A19" s="25">
        <v>9</v>
      </c>
      <c r="B19" s="505" t="s">
        <v>40</v>
      </c>
      <c r="C19" s="505"/>
      <c r="D19" s="505"/>
      <c r="E19" s="505"/>
      <c r="F19" s="505"/>
      <c r="G19" s="14">
        <v>0</v>
      </c>
      <c r="H19" s="86"/>
    </row>
    <row r="20" spans="1:8" ht="15" hidden="1">
      <c r="A20" s="25">
        <v>10</v>
      </c>
      <c r="B20" s="500" t="s">
        <v>13</v>
      </c>
      <c r="C20" s="500"/>
      <c r="D20" s="500"/>
      <c r="E20" s="500"/>
      <c r="F20" s="500"/>
      <c r="G20" s="15">
        <v>0</v>
      </c>
      <c r="H20" s="86"/>
    </row>
    <row r="21" spans="1:8" ht="15" customHeight="1" hidden="1">
      <c r="A21" s="25">
        <v>11</v>
      </c>
      <c r="B21" s="500" t="s">
        <v>274</v>
      </c>
      <c r="C21" s="500"/>
      <c r="D21" s="500"/>
      <c r="E21" s="500"/>
      <c r="F21" s="500"/>
      <c r="G21" s="15">
        <f>G20/4</f>
        <v>0</v>
      </c>
      <c r="H21" s="86"/>
    </row>
    <row r="22" spans="1:8" ht="15" hidden="1">
      <c r="A22" s="25">
        <v>12</v>
      </c>
      <c r="B22" s="500" t="s">
        <v>26</v>
      </c>
      <c r="C22" s="500"/>
      <c r="D22" s="500"/>
      <c r="E22" s="500"/>
      <c r="F22" s="500"/>
      <c r="G22" s="14">
        <f>G21/365</f>
        <v>0</v>
      </c>
      <c r="H22" s="146"/>
    </row>
    <row r="23" spans="1:8" ht="15" hidden="1">
      <c r="A23" s="25">
        <v>13</v>
      </c>
      <c r="B23" s="500" t="s">
        <v>23</v>
      </c>
      <c r="C23" s="500"/>
      <c r="D23" s="500"/>
      <c r="E23" s="500"/>
      <c r="F23" s="500"/>
      <c r="G23" s="5"/>
      <c r="H23" s="86">
        <f>G22/24</f>
        <v>0</v>
      </c>
    </row>
    <row r="24" spans="1:8" ht="15">
      <c r="A24" s="25">
        <v>14</v>
      </c>
      <c r="B24" s="504" t="s">
        <v>14</v>
      </c>
      <c r="C24" s="504"/>
      <c r="D24" s="504"/>
      <c r="E24" s="504"/>
      <c r="F24" s="504"/>
      <c r="G24" s="7"/>
      <c r="H24" s="144">
        <f>H17+H23</f>
        <v>0.013563167499999999</v>
      </c>
    </row>
    <row r="25" spans="1:8" ht="15">
      <c r="A25" s="25">
        <v>15</v>
      </c>
      <c r="B25" s="500" t="s">
        <v>18</v>
      </c>
      <c r="C25" s="500"/>
      <c r="D25" s="500"/>
      <c r="E25" s="500"/>
      <c r="F25" s="500"/>
      <c r="G25" s="5">
        <v>9</v>
      </c>
      <c r="H25" s="86"/>
    </row>
    <row r="26" spans="1:8" ht="15">
      <c r="A26" s="25">
        <v>16</v>
      </c>
      <c r="B26" s="500" t="s">
        <v>19</v>
      </c>
      <c r="C26" s="500"/>
      <c r="D26" s="500"/>
      <c r="E26" s="500"/>
      <c r="F26" s="500"/>
      <c r="G26" s="5"/>
      <c r="H26" s="86">
        <f>H24*G25%</f>
        <v>0.001220685075</v>
      </c>
    </row>
    <row r="27" spans="1:8" ht="15">
      <c r="A27" s="25">
        <v>17</v>
      </c>
      <c r="B27" s="504" t="s">
        <v>20</v>
      </c>
      <c r="C27" s="504"/>
      <c r="D27" s="504"/>
      <c r="E27" s="504"/>
      <c r="F27" s="504"/>
      <c r="G27" s="7"/>
      <c r="H27" s="144">
        <f>H24+H26</f>
        <v>0.014783852574999999</v>
      </c>
    </row>
    <row r="28" spans="1:8" ht="15">
      <c r="A28" s="25">
        <v>18</v>
      </c>
      <c r="B28" s="500" t="s">
        <v>16</v>
      </c>
      <c r="C28" s="500"/>
      <c r="D28" s="500"/>
      <c r="E28" s="500"/>
      <c r="F28" s="500"/>
      <c r="G28" s="5">
        <v>0</v>
      </c>
      <c r="H28" s="86"/>
    </row>
    <row r="29" spans="1:9" ht="15">
      <c r="A29" s="25">
        <v>19</v>
      </c>
      <c r="B29" s="500" t="s">
        <v>17</v>
      </c>
      <c r="C29" s="500"/>
      <c r="D29" s="500"/>
      <c r="E29" s="500"/>
      <c r="F29" s="500"/>
      <c r="G29" s="5"/>
      <c r="H29" s="86">
        <f>H27*G28%</f>
        <v>0</v>
      </c>
      <c r="I29" s="23"/>
    </row>
    <row r="30" spans="1:9" ht="15">
      <c r="A30" s="25">
        <v>20</v>
      </c>
      <c r="B30" s="500" t="s">
        <v>22</v>
      </c>
      <c r="C30" s="500"/>
      <c r="D30" s="500"/>
      <c r="E30" s="500"/>
      <c r="F30" s="500"/>
      <c r="G30" s="5"/>
      <c r="H30" s="86">
        <f>H27+H29</f>
        <v>0.014783852574999999</v>
      </c>
      <c r="I30" s="23"/>
    </row>
    <row r="31" spans="1:8" ht="15">
      <c r="A31" s="25">
        <v>21</v>
      </c>
      <c r="B31" s="504" t="s">
        <v>21</v>
      </c>
      <c r="C31" s="504"/>
      <c r="D31" s="504"/>
      <c r="E31" s="504"/>
      <c r="F31" s="504"/>
      <c r="G31" s="7"/>
      <c r="H31" s="147">
        <f>H30*24</f>
        <v>0.3548124618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8"/>
      <c r="F35" s="18"/>
    </row>
    <row r="36" spans="5:6" ht="15">
      <c r="E36" s="18"/>
      <c r="F36" s="18"/>
    </row>
    <row r="37" spans="5:10" ht="15">
      <c r="E37" s="18"/>
      <c r="F37" s="18"/>
      <c r="J37" s="3" t="s">
        <v>24</v>
      </c>
    </row>
    <row r="38" spans="5:6" ht="15">
      <c r="E38" s="18"/>
      <c r="F38" s="18"/>
    </row>
    <row r="39" spans="5:6" ht="15">
      <c r="E39" s="18"/>
      <c r="F39" s="18"/>
    </row>
    <row r="40" spans="5:6" ht="15">
      <c r="E40" s="18"/>
      <c r="F40" s="18"/>
    </row>
    <row r="41" spans="5:6" ht="15">
      <c r="E41" s="18"/>
      <c r="F41" s="18"/>
    </row>
    <row r="42" spans="5:6" ht="15">
      <c r="E42" s="18"/>
      <c r="F42" s="18"/>
    </row>
    <row r="43" spans="5:6" ht="15">
      <c r="E43" s="18"/>
      <c r="F43" s="18"/>
    </row>
    <row r="44" spans="5:6" ht="15">
      <c r="E44" s="18"/>
      <c r="F44" s="18"/>
    </row>
    <row r="45" spans="5:6" ht="15">
      <c r="E45" s="18"/>
      <c r="F45" s="18"/>
    </row>
    <row r="46" spans="5:6" ht="15">
      <c r="E46" s="18"/>
      <c r="F46" s="18"/>
    </row>
    <row r="47" spans="5:6" ht="15">
      <c r="E47" s="18"/>
      <c r="F47" s="18"/>
    </row>
    <row r="48" spans="5:6" ht="15">
      <c r="E48" s="18"/>
      <c r="F48" s="18"/>
    </row>
  </sheetData>
  <sheetProtection/>
  <mergeCells count="30">
    <mergeCell ref="E34:F34"/>
    <mergeCell ref="G34:H34"/>
    <mergeCell ref="B28:F28"/>
    <mergeCell ref="B29:F29"/>
    <mergeCell ref="B30:F30"/>
    <mergeCell ref="B31:F31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J48"/>
  <sheetViews>
    <sheetView zoomScalePageLayoutView="0" workbookViewId="0" topLeftCell="A15">
      <selection activeCell="G25" sqref="G25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36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4"/>
      <c r="H10" s="17" t="s">
        <v>3</v>
      </c>
    </row>
    <row r="11" spans="1:8" ht="15" customHeight="1">
      <c r="A11" s="1">
        <v>1</v>
      </c>
      <c r="B11" s="500" t="s">
        <v>275</v>
      </c>
      <c r="C11" s="500"/>
      <c r="D11" s="500"/>
      <c r="E11" s="500"/>
      <c r="F11" s="500"/>
      <c r="G11" s="86">
        <v>483.32</v>
      </c>
      <c r="H11" s="5"/>
    </row>
    <row r="12" spans="1:8" ht="15" customHeight="1">
      <c r="A12" s="1">
        <v>2</v>
      </c>
      <c r="B12" s="500" t="s">
        <v>7</v>
      </c>
      <c r="C12" s="500"/>
      <c r="D12" s="500"/>
      <c r="E12" s="500"/>
      <c r="F12" s="500"/>
      <c r="G12" s="13">
        <v>0.35</v>
      </c>
      <c r="H12" s="5"/>
    </row>
    <row r="13" spans="1:8" ht="15" customHeight="1">
      <c r="A13" s="1">
        <v>3</v>
      </c>
      <c r="B13" s="500" t="s">
        <v>8</v>
      </c>
      <c r="C13" s="500"/>
      <c r="D13" s="500"/>
      <c r="E13" s="500"/>
      <c r="F13" s="500"/>
      <c r="G13" s="5">
        <f>G11*G12/100</f>
        <v>1.6916199999999997</v>
      </c>
      <c r="H13" s="5"/>
    </row>
    <row r="14" spans="1:8" ht="28.5" customHeight="1">
      <c r="A14" s="1">
        <v>4</v>
      </c>
      <c r="B14" s="505" t="s">
        <v>12</v>
      </c>
      <c r="C14" s="505"/>
      <c r="D14" s="505"/>
      <c r="E14" s="505"/>
      <c r="F14" s="505"/>
      <c r="G14" s="216">
        <v>167.33</v>
      </c>
      <c r="H14" s="5"/>
    </row>
    <row r="15" spans="1:8" ht="15" customHeight="1">
      <c r="A15" s="1">
        <v>5</v>
      </c>
      <c r="B15" s="500" t="s">
        <v>15</v>
      </c>
      <c r="C15" s="500"/>
      <c r="D15" s="500"/>
      <c r="E15" s="500"/>
      <c r="F15" s="500"/>
      <c r="G15" s="5"/>
      <c r="H15" s="86">
        <f>G13/G14</f>
        <v>0.010109484252674354</v>
      </c>
    </row>
    <row r="16" spans="1:8" ht="15" customHeight="1">
      <c r="A16" s="1">
        <v>6</v>
      </c>
      <c r="B16" s="500" t="s">
        <v>9</v>
      </c>
      <c r="C16" s="500"/>
      <c r="D16" s="500"/>
      <c r="E16" s="500"/>
      <c r="F16" s="500"/>
      <c r="G16" s="6">
        <v>34.7</v>
      </c>
      <c r="H16" s="86">
        <f>H15*G16%</f>
        <v>0.003507991035678001</v>
      </c>
    </row>
    <row r="17" spans="1:8" ht="15" customHeight="1">
      <c r="A17" s="1">
        <v>7</v>
      </c>
      <c r="B17" s="504" t="s">
        <v>10</v>
      </c>
      <c r="C17" s="504"/>
      <c r="D17" s="504"/>
      <c r="E17" s="504"/>
      <c r="F17" s="504"/>
      <c r="G17" s="7"/>
      <c r="H17" s="144">
        <f>H15+H16</f>
        <v>0.013617475288352355</v>
      </c>
    </row>
    <row r="18" spans="1:8" ht="15" customHeight="1">
      <c r="A18" s="1">
        <v>8</v>
      </c>
      <c r="B18" s="504" t="s">
        <v>11</v>
      </c>
      <c r="C18" s="504"/>
      <c r="D18" s="504"/>
      <c r="E18" s="504"/>
      <c r="F18" s="504"/>
      <c r="G18" s="12">
        <v>1</v>
      </c>
      <c r="H18" s="86"/>
    </row>
    <row r="19" spans="1:8" ht="28.5" customHeight="1">
      <c r="A19" s="1">
        <v>9</v>
      </c>
      <c r="B19" s="505" t="s">
        <v>252</v>
      </c>
      <c r="C19" s="505"/>
      <c r="D19" s="505"/>
      <c r="E19" s="505"/>
      <c r="F19" s="505"/>
      <c r="G19" s="14">
        <v>0</v>
      </c>
      <c r="H19" s="86"/>
    </row>
    <row r="20" spans="1:8" ht="15" customHeight="1">
      <c r="A20" s="1">
        <v>10</v>
      </c>
      <c r="B20" s="500" t="s">
        <v>13</v>
      </c>
      <c r="C20" s="500"/>
      <c r="D20" s="500"/>
      <c r="E20" s="500"/>
      <c r="F20" s="500"/>
      <c r="G20" s="15">
        <v>0</v>
      </c>
      <c r="H20" s="86"/>
    </row>
    <row r="21" spans="1:8" ht="15" customHeight="1">
      <c r="A21" s="1">
        <v>11</v>
      </c>
      <c r="B21" s="500" t="s">
        <v>34</v>
      </c>
      <c r="C21" s="500"/>
      <c r="D21" s="500"/>
      <c r="E21" s="500"/>
      <c r="F21" s="500"/>
      <c r="G21" s="15">
        <v>0</v>
      </c>
      <c r="H21" s="86"/>
    </row>
    <row r="22" spans="1:8" ht="15" customHeight="1">
      <c r="A22" s="1">
        <v>12</v>
      </c>
      <c r="B22" s="500" t="s">
        <v>26</v>
      </c>
      <c r="C22" s="500"/>
      <c r="D22" s="500"/>
      <c r="E22" s="500"/>
      <c r="F22" s="500"/>
      <c r="G22" s="14">
        <f>G21/365</f>
        <v>0</v>
      </c>
      <c r="H22" s="146"/>
    </row>
    <row r="23" spans="1:8" ht="15" customHeight="1">
      <c r="A23" s="1">
        <v>13</v>
      </c>
      <c r="B23" s="500" t="s">
        <v>23</v>
      </c>
      <c r="C23" s="500"/>
      <c r="D23" s="500"/>
      <c r="E23" s="500"/>
      <c r="F23" s="500"/>
      <c r="G23" s="5"/>
      <c r="H23" s="86">
        <f>G22/24</f>
        <v>0</v>
      </c>
    </row>
    <row r="24" spans="1:8" ht="15" customHeight="1">
      <c r="A24" s="1">
        <v>14</v>
      </c>
      <c r="B24" s="504" t="s">
        <v>14</v>
      </c>
      <c r="C24" s="504"/>
      <c r="D24" s="504"/>
      <c r="E24" s="504"/>
      <c r="F24" s="504"/>
      <c r="G24" s="7"/>
      <c r="H24" s="144">
        <f>H17+H23</f>
        <v>0.013617475288352355</v>
      </c>
    </row>
    <row r="25" spans="1:8" ht="15" customHeight="1">
      <c r="A25" s="1">
        <v>15</v>
      </c>
      <c r="B25" s="500" t="s">
        <v>18</v>
      </c>
      <c r="C25" s="500"/>
      <c r="D25" s="500"/>
      <c r="E25" s="500"/>
      <c r="F25" s="500"/>
      <c r="G25" s="5">
        <v>25</v>
      </c>
      <c r="H25" s="86"/>
    </row>
    <row r="26" spans="1:8" ht="15" customHeight="1">
      <c r="A26" s="1">
        <v>16</v>
      </c>
      <c r="B26" s="500" t="s">
        <v>19</v>
      </c>
      <c r="C26" s="500"/>
      <c r="D26" s="500"/>
      <c r="E26" s="500"/>
      <c r="F26" s="500"/>
      <c r="G26" s="5"/>
      <c r="H26" s="86">
        <f>H24*G25%</f>
        <v>0.0034043688220880886</v>
      </c>
    </row>
    <row r="27" spans="1:8" ht="15" customHeight="1">
      <c r="A27" s="1">
        <v>17</v>
      </c>
      <c r="B27" s="504" t="s">
        <v>20</v>
      </c>
      <c r="C27" s="504"/>
      <c r="D27" s="504"/>
      <c r="E27" s="504"/>
      <c r="F27" s="504"/>
      <c r="G27" s="7"/>
      <c r="H27" s="344">
        <f>H24+H26</f>
        <v>0.017021844110440443</v>
      </c>
    </row>
    <row r="28" spans="1:8" ht="15" customHeight="1">
      <c r="A28" s="1">
        <v>18</v>
      </c>
      <c r="B28" s="500" t="s">
        <v>16</v>
      </c>
      <c r="C28" s="500"/>
      <c r="D28" s="500"/>
      <c r="E28" s="500"/>
      <c r="F28" s="500"/>
      <c r="G28" s="5">
        <v>0</v>
      </c>
      <c r="H28" s="86"/>
    </row>
    <row r="29" spans="1:9" ht="15" customHeight="1">
      <c r="A29" s="1">
        <v>19</v>
      </c>
      <c r="B29" s="500" t="s">
        <v>17</v>
      </c>
      <c r="C29" s="500"/>
      <c r="D29" s="500"/>
      <c r="E29" s="500"/>
      <c r="F29" s="500"/>
      <c r="G29" s="5"/>
      <c r="H29" s="86">
        <f>H27*G28%</f>
        <v>0</v>
      </c>
      <c r="I29" s="23"/>
    </row>
    <row r="30" spans="1:9" ht="15" customHeight="1">
      <c r="A30" s="1">
        <v>20</v>
      </c>
      <c r="B30" s="500" t="s">
        <v>22</v>
      </c>
      <c r="C30" s="500"/>
      <c r="D30" s="500"/>
      <c r="E30" s="500"/>
      <c r="F30" s="500"/>
      <c r="G30" s="5"/>
      <c r="H30" s="86">
        <f>H27+H29</f>
        <v>0.017021844110440443</v>
      </c>
      <c r="I30" s="23"/>
    </row>
    <row r="31" spans="1:10" ht="15" customHeight="1">
      <c r="A31" s="1">
        <v>21</v>
      </c>
      <c r="B31" s="504" t="s">
        <v>287</v>
      </c>
      <c r="C31" s="504"/>
      <c r="D31" s="504"/>
      <c r="E31" s="504"/>
      <c r="F31" s="504"/>
      <c r="G31" s="7"/>
      <c r="H31" s="147">
        <f>H30*24</f>
        <v>0.4085242586505706</v>
      </c>
      <c r="J31" s="3">
        <v>0.29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6"/>
      <c r="F35" s="16"/>
    </row>
    <row r="36" spans="5:6" ht="15">
      <c r="E36" s="16"/>
      <c r="F36" s="16"/>
    </row>
    <row r="37" spans="5:6" ht="15">
      <c r="E37" s="16"/>
      <c r="F37" s="16"/>
    </row>
    <row r="38" spans="5:6" ht="15">
      <c r="E38" s="16"/>
      <c r="F38" s="16"/>
    </row>
    <row r="39" spans="5:6" ht="15">
      <c r="E39" s="16"/>
      <c r="F39" s="16"/>
    </row>
    <row r="40" spans="5:6" ht="15">
      <c r="E40" s="16"/>
      <c r="F40" s="16"/>
    </row>
    <row r="41" spans="5:6" ht="15">
      <c r="E41" s="16"/>
      <c r="F41" s="16"/>
    </row>
    <row r="42" spans="5:6" ht="15">
      <c r="E42" s="16"/>
      <c r="F42" s="16"/>
    </row>
    <row r="43" spans="5:6" ht="15">
      <c r="E43" s="16"/>
      <c r="F43" s="16"/>
    </row>
    <row r="44" spans="5:6" ht="15">
      <c r="E44" s="16"/>
      <c r="F44" s="16"/>
    </row>
    <row r="45" spans="5:6" ht="15">
      <c r="E45" s="16"/>
      <c r="F45" s="16"/>
    </row>
    <row r="46" spans="5:6" ht="15">
      <c r="E46" s="16"/>
      <c r="F46" s="16"/>
    </row>
    <row r="47" spans="5:6" ht="15">
      <c r="E47" s="16"/>
      <c r="F47" s="16"/>
    </row>
    <row r="48" spans="5:6" ht="15">
      <c r="E48" s="16"/>
      <c r="F48" s="16"/>
    </row>
  </sheetData>
  <sheetProtection/>
  <mergeCells count="30">
    <mergeCell ref="G1:H1"/>
    <mergeCell ref="G2:H2"/>
    <mergeCell ref="G3:H3"/>
    <mergeCell ref="A6:H6"/>
    <mergeCell ref="A7:H7"/>
    <mergeCell ref="A8:H8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E34:F34"/>
    <mergeCell ref="G34:H34"/>
    <mergeCell ref="B28:F28"/>
    <mergeCell ref="B29:F29"/>
    <mergeCell ref="B30:F30"/>
    <mergeCell ref="B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PageLayoutView="0" workbookViewId="0" topLeftCell="A10">
      <selection activeCell="A1" sqref="A1:H35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35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4"/>
      <c r="H10" s="19" t="s">
        <v>3</v>
      </c>
    </row>
    <row r="11" spans="1:8" ht="15" customHeight="1">
      <c r="A11" s="25">
        <v>1</v>
      </c>
      <c r="B11" s="500" t="s">
        <v>276</v>
      </c>
      <c r="C11" s="500"/>
      <c r="D11" s="500"/>
      <c r="E11" s="500"/>
      <c r="F11" s="500"/>
      <c r="G11" s="13">
        <v>543.74</v>
      </c>
      <c r="H11" s="5"/>
    </row>
    <row r="12" spans="1:8" ht="15" customHeight="1">
      <c r="A12" s="25">
        <v>2</v>
      </c>
      <c r="B12" s="500" t="s">
        <v>7</v>
      </c>
      <c r="C12" s="500"/>
      <c r="D12" s="500"/>
      <c r="E12" s="500"/>
      <c r="F12" s="500"/>
      <c r="G12" s="13">
        <v>0.35</v>
      </c>
      <c r="H12" s="5"/>
    </row>
    <row r="13" spans="1:8" ht="15" customHeight="1">
      <c r="A13" s="25">
        <v>3</v>
      </c>
      <c r="B13" s="500" t="s">
        <v>8</v>
      </c>
      <c r="C13" s="500"/>
      <c r="D13" s="500"/>
      <c r="E13" s="500"/>
      <c r="F13" s="500"/>
      <c r="G13" s="5">
        <f>G11*G12/100</f>
        <v>1.90309</v>
      </c>
      <c r="H13" s="5"/>
    </row>
    <row r="14" spans="1:8" ht="27.75" customHeight="1">
      <c r="A14" s="25">
        <v>4</v>
      </c>
      <c r="B14" s="505" t="s">
        <v>12</v>
      </c>
      <c r="C14" s="505"/>
      <c r="D14" s="505"/>
      <c r="E14" s="505"/>
      <c r="F14" s="505"/>
      <c r="G14" s="216">
        <v>167.33</v>
      </c>
      <c r="H14" s="5"/>
    </row>
    <row r="15" spans="1:8" ht="15" customHeight="1">
      <c r="A15" s="25">
        <v>5</v>
      </c>
      <c r="B15" s="500" t="s">
        <v>15</v>
      </c>
      <c r="C15" s="500"/>
      <c r="D15" s="500"/>
      <c r="E15" s="500"/>
      <c r="F15" s="500"/>
      <c r="G15" s="5"/>
      <c r="H15" s="86">
        <f>G13/G14</f>
        <v>0.011373274368015298</v>
      </c>
    </row>
    <row r="16" spans="1:8" ht="15" customHeight="1">
      <c r="A16" s="25">
        <v>6</v>
      </c>
      <c r="B16" s="500" t="s">
        <v>9</v>
      </c>
      <c r="C16" s="500"/>
      <c r="D16" s="500"/>
      <c r="E16" s="500"/>
      <c r="F16" s="500"/>
      <c r="G16" s="6">
        <v>34.7</v>
      </c>
      <c r="H16" s="86">
        <f>H15*G16%</f>
        <v>0.003946526205701309</v>
      </c>
    </row>
    <row r="17" spans="1:8" ht="15" customHeight="1">
      <c r="A17" s="25">
        <v>7</v>
      </c>
      <c r="B17" s="504" t="s">
        <v>10</v>
      </c>
      <c r="C17" s="504"/>
      <c r="D17" s="504"/>
      <c r="E17" s="504"/>
      <c r="F17" s="504"/>
      <c r="G17" s="7"/>
      <c r="H17" s="144">
        <f>H15+H16</f>
        <v>0.015319800573716607</v>
      </c>
    </row>
    <row r="18" spans="1:8" ht="15" customHeight="1" hidden="1">
      <c r="A18" s="25">
        <v>8</v>
      </c>
      <c r="B18" s="504" t="s">
        <v>11</v>
      </c>
      <c r="C18" s="504"/>
      <c r="D18" s="504"/>
      <c r="E18" s="504"/>
      <c r="F18" s="504"/>
      <c r="G18" s="12">
        <v>1</v>
      </c>
      <c r="H18" s="86"/>
    </row>
    <row r="19" spans="1:8" ht="28.5" customHeight="1" hidden="1">
      <c r="A19" s="25">
        <v>9</v>
      </c>
      <c r="B19" s="588" t="s">
        <v>253</v>
      </c>
      <c r="C19" s="588"/>
      <c r="D19" s="588"/>
      <c r="E19" s="588"/>
      <c r="F19" s="588"/>
      <c r="G19" s="14">
        <v>0</v>
      </c>
      <c r="H19" s="86"/>
    </row>
    <row r="20" spans="1:8" ht="15" customHeight="1" hidden="1">
      <c r="A20" s="25">
        <v>10</v>
      </c>
      <c r="B20" s="500" t="s">
        <v>13</v>
      </c>
      <c r="C20" s="500"/>
      <c r="D20" s="500"/>
      <c r="E20" s="500"/>
      <c r="F20" s="500"/>
      <c r="G20" s="15">
        <v>0</v>
      </c>
      <c r="H20" s="86"/>
    </row>
    <row r="21" spans="1:8" ht="15" customHeight="1" hidden="1">
      <c r="A21" s="25">
        <v>11</v>
      </c>
      <c r="B21" s="500" t="s">
        <v>34</v>
      </c>
      <c r="C21" s="500"/>
      <c r="D21" s="500"/>
      <c r="E21" s="500"/>
      <c r="F21" s="500"/>
      <c r="G21" s="15">
        <v>0</v>
      </c>
      <c r="H21" s="86"/>
    </row>
    <row r="22" spans="1:8" ht="15" customHeight="1" hidden="1">
      <c r="A22" s="25">
        <v>12</v>
      </c>
      <c r="B22" s="500" t="s">
        <v>26</v>
      </c>
      <c r="C22" s="500"/>
      <c r="D22" s="500"/>
      <c r="E22" s="500"/>
      <c r="F22" s="500"/>
      <c r="G22" s="14">
        <f>G21/365</f>
        <v>0</v>
      </c>
      <c r="H22" s="146"/>
    </row>
    <row r="23" spans="1:8" ht="15" customHeight="1" hidden="1">
      <c r="A23" s="25">
        <v>13</v>
      </c>
      <c r="B23" s="500" t="s">
        <v>23</v>
      </c>
      <c r="C23" s="500"/>
      <c r="D23" s="500"/>
      <c r="E23" s="500"/>
      <c r="F23" s="500"/>
      <c r="G23" s="5"/>
      <c r="H23" s="86">
        <f>G22/24</f>
        <v>0</v>
      </c>
    </row>
    <row r="24" spans="1:8" ht="15" customHeight="1">
      <c r="A24" s="25">
        <v>14</v>
      </c>
      <c r="B24" s="504" t="s">
        <v>14</v>
      </c>
      <c r="C24" s="504"/>
      <c r="D24" s="504"/>
      <c r="E24" s="504"/>
      <c r="F24" s="504"/>
      <c r="G24" s="7"/>
      <c r="H24" s="144">
        <f>H17+H23</f>
        <v>0.015319800573716607</v>
      </c>
    </row>
    <row r="25" spans="1:8" ht="15" customHeight="1">
      <c r="A25" s="25">
        <v>15</v>
      </c>
      <c r="B25" s="500" t="s">
        <v>18</v>
      </c>
      <c r="C25" s="500"/>
      <c r="D25" s="500"/>
      <c r="E25" s="500"/>
      <c r="F25" s="500"/>
      <c r="G25" s="5">
        <v>22</v>
      </c>
      <c r="H25" s="86"/>
    </row>
    <row r="26" spans="1:8" ht="15" customHeight="1">
      <c r="A26" s="25">
        <v>16</v>
      </c>
      <c r="B26" s="500" t="s">
        <v>19</v>
      </c>
      <c r="C26" s="500"/>
      <c r="D26" s="500"/>
      <c r="E26" s="500"/>
      <c r="F26" s="500"/>
      <c r="G26" s="5"/>
      <c r="H26" s="86">
        <f>H24*G25%</f>
        <v>0.0033703561262176536</v>
      </c>
    </row>
    <row r="27" spans="1:8" ht="15" customHeight="1">
      <c r="A27" s="25">
        <v>17</v>
      </c>
      <c r="B27" s="504" t="s">
        <v>20</v>
      </c>
      <c r="C27" s="504"/>
      <c r="D27" s="504"/>
      <c r="E27" s="504"/>
      <c r="F27" s="504"/>
      <c r="G27" s="7"/>
      <c r="H27" s="344">
        <f>H24+H26</f>
        <v>0.01869015669993426</v>
      </c>
    </row>
    <row r="28" spans="1:8" ht="15" customHeight="1">
      <c r="A28" s="25">
        <v>18</v>
      </c>
      <c r="B28" s="500" t="s">
        <v>16</v>
      </c>
      <c r="C28" s="500"/>
      <c r="D28" s="500"/>
      <c r="E28" s="500"/>
      <c r="F28" s="500"/>
      <c r="G28" s="5">
        <v>0</v>
      </c>
      <c r="H28" s="86"/>
    </row>
    <row r="29" spans="1:9" ht="15" customHeight="1">
      <c r="A29" s="25">
        <v>19</v>
      </c>
      <c r="B29" s="500" t="s">
        <v>17</v>
      </c>
      <c r="C29" s="500"/>
      <c r="D29" s="500"/>
      <c r="E29" s="500"/>
      <c r="F29" s="500"/>
      <c r="G29" s="5"/>
      <c r="H29" s="86">
        <f>H27*G28%</f>
        <v>0</v>
      </c>
      <c r="I29" s="23"/>
    </row>
    <row r="30" spans="1:9" ht="15" customHeight="1">
      <c r="A30" s="25">
        <v>20</v>
      </c>
      <c r="B30" s="500" t="s">
        <v>22</v>
      </c>
      <c r="C30" s="500"/>
      <c r="D30" s="500"/>
      <c r="E30" s="500"/>
      <c r="F30" s="500"/>
      <c r="G30" s="5"/>
      <c r="H30" s="343">
        <f>H27+H29</f>
        <v>0.01869015669993426</v>
      </c>
      <c r="I30" s="23">
        <f>72*24</f>
        <v>1728</v>
      </c>
    </row>
    <row r="31" spans="1:8" ht="15" customHeight="1">
      <c r="A31" s="25">
        <v>21</v>
      </c>
      <c r="B31" s="504" t="s">
        <v>489</v>
      </c>
      <c r="C31" s="504"/>
      <c r="D31" s="504"/>
      <c r="E31" s="504"/>
      <c r="F31" s="504"/>
      <c r="G31" s="7"/>
      <c r="H31" s="147">
        <f>H30*24</f>
        <v>0.4485637607984222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8"/>
      <c r="F35" s="18"/>
    </row>
    <row r="36" spans="5:6" ht="15">
      <c r="E36" s="18"/>
      <c r="F36" s="18"/>
    </row>
    <row r="37" spans="5:6" ht="15">
      <c r="E37" s="18"/>
      <c r="F37" s="18"/>
    </row>
    <row r="38" spans="5:6" ht="15">
      <c r="E38" s="18"/>
      <c r="F38" s="18"/>
    </row>
    <row r="39" spans="5:6" ht="15">
      <c r="E39" s="18"/>
      <c r="F39" s="18"/>
    </row>
    <row r="40" spans="5:6" ht="15">
      <c r="E40" s="18"/>
      <c r="F40" s="18"/>
    </row>
    <row r="41" spans="5:6" ht="15">
      <c r="E41" s="18"/>
      <c r="F41" s="18"/>
    </row>
    <row r="42" spans="5:6" ht="15">
      <c r="E42" s="18"/>
      <c r="F42" s="18"/>
    </row>
    <row r="43" spans="5:6" ht="15">
      <c r="E43" s="18"/>
      <c r="F43" s="18"/>
    </row>
    <row r="44" spans="5:6" ht="15">
      <c r="E44" s="18"/>
      <c r="F44" s="18"/>
    </row>
    <row r="45" spans="5:6" ht="15">
      <c r="E45" s="18"/>
      <c r="F45" s="18"/>
    </row>
    <row r="46" spans="5:6" ht="15">
      <c r="E46" s="18"/>
      <c r="F46" s="18"/>
    </row>
    <row r="47" spans="5:6" ht="15">
      <c r="E47" s="18"/>
      <c r="F47" s="18"/>
    </row>
    <row r="48" spans="5:6" ht="15">
      <c r="E48" s="18"/>
      <c r="F48" s="18"/>
    </row>
  </sheetData>
  <sheetProtection/>
  <mergeCells count="30">
    <mergeCell ref="E34:F34"/>
    <mergeCell ref="G34:H34"/>
    <mergeCell ref="B28:F28"/>
    <mergeCell ref="B29:F29"/>
    <mergeCell ref="B30:F30"/>
    <mergeCell ref="B31:F31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PageLayoutView="0" workbookViewId="0" topLeftCell="A5">
      <selection activeCell="K31" sqref="K31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37</v>
      </c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17" t="s">
        <v>3</v>
      </c>
    </row>
    <row r="11" spans="1:8" ht="15" customHeight="1">
      <c r="A11" s="1">
        <v>1</v>
      </c>
      <c r="B11" s="500" t="s">
        <v>270</v>
      </c>
      <c r="C11" s="500"/>
      <c r="D11" s="500"/>
      <c r="E11" s="500"/>
      <c r="F11" s="500"/>
      <c r="G11" s="86">
        <v>483.32</v>
      </c>
      <c r="H11" s="5"/>
    </row>
    <row r="12" spans="1:8" ht="15" customHeight="1">
      <c r="A12" s="1">
        <v>2</v>
      </c>
      <c r="B12" s="500" t="s">
        <v>7</v>
      </c>
      <c r="C12" s="500"/>
      <c r="D12" s="500"/>
      <c r="E12" s="500"/>
      <c r="F12" s="500"/>
      <c r="G12" s="13">
        <v>0.35</v>
      </c>
      <c r="H12" s="5"/>
    </row>
    <row r="13" spans="1:8" ht="15" customHeight="1">
      <c r="A13" s="1">
        <v>3</v>
      </c>
      <c r="B13" s="500" t="s">
        <v>8</v>
      </c>
      <c r="C13" s="500"/>
      <c r="D13" s="500"/>
      <c r="E13" s="500"/>
      <c r="F13" s="500"/>
      <c r="G13" s="5">
        <f>G11*G12/100</f>
        <v>1.6916199999999997</v>
      </c>
      <c r="H13" s="5"/>
    </row>
    <row r="14" spans="1:8" ht="27.75" customHeight="1">
      <c r="A14" s="1">
        <v>4</v>
      </c>
      <c r="B14" s="505" t="s">
        <v>12</v>
      </c>
      <c r="C14" s="505"/>
      <c r="D14" s="505"/>
      <c r="E14" s="505"/>
      <c r="F14" s="505"/>
      <c r="G14" s="10">
        <v>168</v>
      </c>
      <c r="H14" s="5"/>
    </row>
    <row r="15" spans="1:8" ht="15" customHeight="1">
      <c r="A15" s="1">
        <v>5</v>
      </c>
      <c r="B15" s="500" t="s">
        <v>15</v>
      </c>
      <c r="C15" s="500"/>
      <c r="D15" s="500"/>
      <c r="E15" s="500"/>
      <c r="F15" s="500"/>
      <c r="G15" s="5"/>
      <c r="H15" s="86">
        <f>G13/G14</f>
        <v>0.010069166666666666</v>
      </c>
    </row>
    <row r="16" spans="1:8" ht="15" customHeight="1">
      <c r="A16" s="1">
        <v>6</v>
      </c>
      <c r="B16" s="500" t="s">
        <v>9</v>
      </c>
      <c r="C16" s="500"/>
      <c r="D16" s="500"/>
      <c r="E16" s="500"/>
      <c r="F16" s="500"/>
      <c r="G16" s="6">
        <v>34.7</v>
      </c>
      <c r="H16" s="86">
        <f>H15*G16%</f>
        <v>0.003494000833333333</v>
      </c>
    </row>
    <row r="17" spans="1:8" ht="15" customHeight="1">
      <c r="A17" s="1">
        <v>7</v>
      </c>
      <c r="B17" s="504" t="s">
        <v>10</v>
      </c>
      <c r="C17" s="504"/>
      <c r="D17" s="504"/>
      <c r="E17" s="504"/>
      <c r="F17" s="504"/>
      <c r="G17" s="7"/>
      <c r="H17" s="144">
        <f>H15+H16</f>
        <v>0.013563167499999999</v>
      </c>
    </row>
    <row r="18" spans="1:8" ht="15" customHeight="1" hidden="1">
      <c r="A18" s="1">
        <v>8</v>
      </c>
      <c r="B18" s="504" t="s">
        <v>11</v>
      </c>
      <c r="C18" s="504"/>
      <c r="D18" s="504"/>
      <c r="E18" s="504"/>
      <c r="F18" s="504"/>
      <c r="G18" s="12"/>
      <c r="H18" s="86"/>
    </row>
    <row r="19" spans="1:8" ht="29.25" customHeight="1" hidden="1">
      <c r="A19" s="1">
        <v>9</v>
      </c>
      <c r="B19" s="505" t="s">
        <v>254</v>
      </c>
      <c r="C19" s="505"/>
      <c r="D19" s="505"/>
      <c r="E19" s="505"/>
      <c r="F19" s="505"/>
      <c r="G19" s="14">
        <v>5</v>
      </c>
      <c r="H19" s="86"/>
    </row>
    <row r="20" spans="1:8" ht="15" customHeight="1" hidden="1">
      <c r="A20" s="1">
        <v>10</v>
      </c>
      <c r="B20" s="500" t="s">
        <v>13</v>
      </c>
      <c r="C20" s="500"/>
      <c r="D20" s="500"/>
      <c r="E20" s="500"/>
      <c r="F20" s="500"/>
      <c r="G20" s="86">
        <v>58.36</v>
      </c>
      <c r="H20" s="86"/>
    </row>
    <row r="21" spans="1:8" ht="15" customHeight="1" hidden="1">
      <c r="A21" s="1">
        <v>11</v>
      </c>
      <c r="B21" s="500" t="s">
        <v>34</v>
      </c>
      <c r="C21" s="500"/>
      <c r="D21" s="500"/>
      <c r="E21" s="500"/>
      <c r="F21" s="500"/>
      <c r="G21" s="86">
        <f>G20/5</f>
        <v>11.672</v>
      </c>
      <c r="H21" s="86"/>
    </row>
    <row r="22" spans="1:8" ht="15" customHeight="1" hidden="1">
      <c r="A22" s="1">
        <v>12</v>
      </c>
      <c r="B22" s="500" t="s">
        <v>26</v>
      </c>
      <c r="C22" s="500"/>
      <c r="D22" s="500"/>
      <c r="E22" s="500"/>
      <c r="F22" s="500"/>
      <c r="G22" s="146">
        <f>G21/365</f>
        <v>0.031978082191780825</v>
      </c>
      <c r="H22" s="146"/>
    </row>
    <row r="23" spans="1:8" ht="15" customHeight="1" hidden="1">
      <c r="A23" s="1">
        <v>13</v>
      </c>
      <c r="B23" s="500" t="s">
        <v>23</v>
      </c>
      <c r="C23" s="500"/>
      <c r="D23" s="500"/>
      <c r="E23" s="500"/>
      <c r="F23" s="500"/>
      <c r="G23" s="5"/>
      <c r="H23" s="86">
        <f>G22/24</f>
        <v>0.001332420091324201</v>
      </c>
    </row>
    <row r="24" spans="1:8" ht="15" customHeight="1">
      <c r="A24" s="1">
        <v>14</v>
      </c>
      <c r="B24" s="504" t="s">
        <v>14</v>
      </c>
      <c r="C24" s="504"/>
      <c r="D24" s="504"/>
      <c r="E24" s="504"/>
      <c r="F24" s="504"/>
      <c r="G24" s="7"/>
      <c r="H24" s="144">
        <f>H17+H23</f>
        <v>0.0148955875913242</v>
      </c>
    </row>
    <row r="25" spans="1:8" ht="15" customHeight="1">
      <c r="A25" s="1">
        <v>15</v>
      </c>
      <c r="B25" s="500" t="s">
        <v>18</v>
      </c>
      <c r="C25" s="500"/>
      <c r="D25" s="500"/>
      <c r="E25" s="500"/>
      <c r="F25" s="500"/>
      <c r="G25" s="5">
        <v>25</v>
      </c>
      <c r="H25" s="86"/>
    </row>
    <row r="26" spans="1:8" ht="15" customHeight="1">
      <c r="A26" s="1">
        <v>16</v>
      </c>
      <c r="B26" s="500" t="s">
        <v>19</v>
      </c>
      <c r="C26" s="500"/>
      <c r="D26" s="500"/>
      <c r="E26" s="500"/>
      <c r="F26" s="500"/>
      <c r="G26" s="5"/>
      <c r="H26" s="86">
        <f>H24*G25%</f>
        <v>0.00372389689783105</v>
      </c>
    </row>
    <row r="27" spans="1:8" ht="15" customHeight="1">
      <c r="A27" s="1">
        <v>17</v>
      </c>
      <c r="B27" s="504" t="s">
        <v>20</v>
      </c>
      <c r="C27" s="504"/>
      <c r="D27" s="504"/>
      <c r="E27" s="504"/>
      <c r="F27" s="504"/>
      <c r="G27" s="7"/>
      <c r="H27" s="144">
        <f>H24+H26</f>
        <v>0.01861948448915525</v>
      </c>
    </row>
    <row r="28" spans="1:8" ht="15" customHeight="1">
      <c r="A28" s="1">
        <v>18</v>
      </c>
      <c r="B28" s="500" t="s">
        <v>16</v>
      </c>
      <c r="C28" s="500"/>
      <c r="D28" s="500"/>
      <c r="E28" s="500"/>
      <c r="F28" s="500"/>
      <c r="G28" s="5">
        <v>0</v>
      </c>
      <c r="H28" s="86"/>
    </row>
    <row r="29" spans="1:9" ht="15" customHeight="1">
      <c r="A29" s="1">
        <v>19</v>
      </c>
      <c r="B29" s="500" t="s">
        <v>17</v>
      </c>
      <c r="C29" s="500"/>
      <c r="D29" s="500"/>
      <c r="E29" s="500"/>
      <c r="F29" s="500"/>
      <c r="G29" s="5"/>
      <c r="H29" s="86">
        <f>H27*G28%</f>
        <v>0</v>
      </c>
      <c r="I29" s="23"/>
    </row>
    <row r="30" spans="1:9" ht="15" customHeight="1">
      <c r="A30" s="1">
        <v>20</v>
      </c>
      <c r="B30" s="500" t="s">
        <v>22</v>
      </c>
      <c r="C30" s="500"/>
      <c r="D30" s="500"/>
      <c r="E30" s="500"/>
      <c r="F30" s="500"/>
      <c r="G30" s="5"/>
      <c r="H30" s="86">
        <f>H27+H29</f>
        <v>0.01861948448915525</v>
      </c>
      <c r="I30" s="23"/>
    </row>
    <row r="31" spans="1:8" ht="15" customHeight="1">
      <c r="A31" s="1">
        <v>21</v>
      </c>
      <c r="B31" s="504" t="s">
        <v>21</v>
      </c>
      <c r="C31" s="504"/>
      <c r="D31" s="504"/>
      <c r="E31" s="504"/>
      <c r="F31" s="504"/>
      <c r="G31" s="7"/>
      <c r="H31" s="147">
        <f>H30*24</f>
        <v>0.446867627739726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6"/>
      <c r="F35" s="16"/>
    </row>
    <row r="36" spans="5:6" ht="15">
      <c r="E36" s="16"/>
      <c r="F36" s="16"/>
    </row>
    <row r="37" spans="5:6" ht="15">
      <c r="E37" s="16"/>
      <c r="F37" s="16"/>
    </row>
    <row r="38" spans="5:6" ht="15">
      <c r="E38" s="16"/>
      <c r="F38" s="16"/>
    </row>
    <row r="39" spans="5:6" ht="15">
      <c r="E39" s="16"/>
      <c r="F39" s="16"/>
    </row>
    <row r="40" spans="5:6" ht="15">
      <c r="E40" s="16"/>
      <c r="F40" s="16"/>
    </row>
    <row r="41" spans="5:6" ht="15">
      <c r="E41" s="16"/>
      <c r="F41" s="16"/>
    </row>
    <row r="42" spans="5:6" ht="15">
      <c r="E42" s="16"/>
      <c r="F42" s="16"/>
    </row>
    <row r="43" spans="5:6" ht="15">
      <c r="E43" s="16"/>
      <c r="F43" s="16"/>
    </row>
    <row r="44" spans="5:6" ht="15">
      <c r="E44" s="16"/>
      <c r="F44" s="16"/>
    </row>
    <row r="45" spans="5:6" ht="15">
      <c r="E45" s="16"/>
      <c r="F45" s="16"/>
    </row>
    <row r="46" spans="5:6" ht="15">
      <c r="E46" s="16"/>
      <c r="F46" s="16"/>
    </row>
    <row r="47" spans="5:6" ht="15">
      <c r="E47" s="16"/>
      <c r="F47" s="16"/>
    </row>
    <row r="48" spans="5:6" ht="15">
      <c r="E48" s="16"/>
      <c r="F48" s="16"/>
    </row>
  </sheetData>
  <sheetProtection/>
  <mergeCells count="30">
    <mergeCell ref="G1:H1"/>
    <mergeCell ref="G2:H2"/>
    <mergeCell ref="G3:H3"/>
    <mergeCell ref="A6:H6"/>
    <mergeCell ref="A7:H7"/>
    <mergeCell ref="A8:H8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E34:F34"/>
    <mergeCell ref="G34:H34"/>
    <mergeCell ref="B28:F28"/>
    <mergeCell ref="B29:F29"/>
    <mergeCell ref="B30:F30"/>
    <mergeCell ref="B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J48"/>
  <sheetViews>
    <sheetView zoomScalePageLayoutView="0" workbookViewId="0" topLeftCell="A13">
      <selection activeCell="H31" sqref="H31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25</v>
      </c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19" t="s">
        <v>3</v>
      </c>
    </row>
    <row r="11" spans="1:10" ht="15" customHeight="1">
      <c r="A11" s="25">
        <v>1</v>
      </c>
      <c r="B11" s="500" t="s">
        <v>277</v>
      </c>
      <c r="C11" s="500"/>
      <c r="D11" s="500"/>
      <c r="E11" s="500"/>
      <c r="F11" s="500"/>
      <c r="G11" s="86">
        <v>483.32</v>
      </c>
      <c r="H11" s="5"/>
      <c r="J11" s="3">
        <v>1.2</v>
      </c>
    </row>
    <row r="12" spans="1:8" ht="15" customHeight="1">
      <c r="A12" s="25">
        <v>2</v>
      </c>
      <c r="B12" s="500" t="s">
        <v>7</v>
      </c>
      <c r="C12" s="500"/>
      <c r="D12" s="500"/>
      <c r="E12" s="500"/>
      <c r="F12" s="500"/>
      <c r="G12" s="13">
        <v>0.35</v>
      </c>
      <c r="H12" s="5"/>
    </row>
    <row r="13" spans="1:8" ht="15" customHeight="1">
      <c r="A13" s="25">
        <v>3</v>
      </c>
      <c r="B13" s="500" t="s">
        <v>8</v>
      </c>
      <c r="C13" s="500"/>
      <c r="D13" s="500"/>
      <c r="E13" s="500"/>
      <c r="F13" s="500"/>
      <c r="G13" s="5">
        <f>G11*G12/100</f>
        <v>1.6916199999999997</v>
      </c>
      <c r="H13" s="5"/>
    </row>
    <row r="14" spans="1:8" ht="30" customHeight="1">
      <c r="A14" s="25">
        <v>4</v>
      </c>
      <c r="B14" s="505" t="s">
        <v>12</v>
      </c>
      <c r="C14" s="505"/>
      <c r="D14" s="505"/>
      <c r="E14" s="505"/>
      <c r="F14" s="505"/>
      <c r="G14" s="216">
        <v>167.33</v>
      </c>
      <c r="H14" s="5"/>
    </row>
    <row r="15" spans="1:8" ht="15" customHeight="1">
      <c r="A15" s="25">
        <v>5</v>
      </c>
      <c r="B15" s="500" t="s">
        <v>15</v>
      </c>
      <c r="C15" s="500"/>
      <c r="D15" s="500"/>
      <c r="E15" s="500"/>
      <c r="F15" s="500"/>
      <c r="G15" s="5"/>
      <c r="H15" s="5">
        <f>G13/G14</f>
        <v>0.010109484252674354</v>
      </c>
    </row>
    <row r="16" spans="1:8" ht="15" customHeight="1">
      <c r="A16" s="25">
        <v>6</v>
      </c>
      <c r="B16" s="500" t="s">
        <v>9</v>
      </c>
      <c r="C16" s="500"/>
      <c r="D16" s="500"/>
      <c r="E16" s="500"/>
      <c r="F16" s="500"/>
      <c r="G16" s="6">
        <v>34.7</v>
      </c>
      <c r="H16" s="5">
        <f>H15*G16%</f>
        <v>0.003507991035678001</v>
      </c>
    </row>
    <row r="17" spans="1:8" ht="15" customHeight="1">
      <c r="A17" s="25">
        <v>7</v>
      </c>
      <c r="B17" s="504" t="s">
        <v>10</v>
      </c>
      <c r="C17" s="504"/>
      <c r="D17" s="504"/>
      <c r="E17" s="504"/>
      <c r="F17" s="504"/>
      <c r="G17" s="7"/>
      <c r="H17" s="7">
        <f>H15+H16</f>
        <v>0.013617475288352355</v>
      </c>
    </row>
    <row r="18" spans="1:8" ht="15" customHeight="1">
      <c r="A18" s="25">
        <v>8</v>
      </c>
      <c r="B18" s="504" t="s">
        <v>11</v>
      </c>
      <c r="C18" s="504"/>
      <c r="D18" s="504"/>
      <c r="E18" s="504"/>
      <c r="F18" s="504"/>
      <c r="G18" s="12"/>
      <c r="H18" s="5"/>
    </row>
    <row r="19" spans="1:8" ht="30" customHeight="1">
      <c r="A19" s="25">
        <v>9</v>
      </c>
      <c r="B19" s="505" t="s">
        <v>256</v>
      </c>
      <c r="C19" s="505"/>
      <c r="D19" s="505"/>
      <c r="E19" s="505"/>
      <c r="F19" s="505"/>
      <c r="G19" s="14">
        <v>5</v>
      </c>
      <c r="H19" s="5"/>
    </row>
    <row r="20" spans="1:8" ht="15" customHeight="1">
      <c r="A20" s="25">
        <v>10</v>
      </c>
      <c r="B20" s="500" t="s">
        <v>13</v>
      </c>
      <c r="C20" s="500"/>
      <c r="D20" s="500"/>
      <c r="E20" s="500"/>
      <c r="F20" s="500"/>
      <c r="G20" s="86">
        <v>52.58</v>
      </c>
      <c r="H20" s="103"/>
    </row>
    <row r="21" spans="1:8" ht="15" customHeight="1">
      <c r="A21" s="25">
        <v>11</v>
      </c>
      <c r="B21" s="500" t="s">
        <v>34</v>
      </c>
      <c r="C21" s="500"/>
      <c r="D21" s="500"/>
      <c r="E21" s="500"/>
      <c r="F21" s="500"/>
      <c r="G21" s="86">
        <f>G20/5</f>
        <v>10.516</v>
      </c>
      <c r="H21" s="103"/>
    </row>
    <row r="22" spans="1:8" ht="15" customHeight="1">
      <c r="A22" s="25">
        <v>12</v>
      </c>
      <c r="B22" s="500" t="s">
        <v>26</v>
      </c>
      <c r="C22" s="500"/>
      <c r="D22" s="500"/>
      <c r="E22" s="500"/>
      <c r="F22" s="500"/>
      <c r="G22" s="146">
        <f>G21/365</f>
        <v>0.02881095890410959</v>
      </c>
      <c r="H22" s="154"/>
    </row>
    <row r="23" spans="1:8" ht="15" customHeight="1">
      <c r="A23" s="25">
        <v>13</v>
      </c>
      <c r="B23" s="500" t="s">
        <v>23</v>
      </c>
      <c r="C23" s="500"/>
      <c r="D23" s="500"/>
      <c r="E23" s="500"/>
      <c r="F23" s="500"/>
      <c r="G23" s="103"/>
      <c r="H23" s="86">
        <f>G22/24</f>
        <v>0.0012004566210045663</v>
      </c>
    </row>
    <row r="24" spans="1:8" ht="15" customHeight="1">
      <c r="A24" s="25">
        <v>14</v>
      </c>
      <c r="B24" s="504" t="s">
        <v>14</v>
      </c>
      <c r="C24" s="504"/>
      <c r="D24" s="504"/>
      <c r="E24" s="504"/>
      <c r="F24" s="504"/>
      <c r="G24" s="149"/>
      <c r="H24" s="144">
        <f>H17+H23</f>
        <v>0.01481793190935692</v>
      </c>
    </row>
    <row r="25" spans="1:8" ht="15" customHeight="1">
      <c r="A25" s="25">
        <v>15</v>
      </c>
      <c r="B25" s="500" t="s">
        <v>18</v>
      </c>
      <c r="C25" s="500"/>
      <c r="D25" s="500"/>
      <c r="E25" s="500"/>
      <c r="F25" s="500"/>
      <c r="G25" s="171">
        <v>25</v>
      </c>
      <c r="H25" s="86"/>
    </row>
    <row r="26" spans="1:8" ht="15" customHeight="1">
      <c r="A26" s="25">
        <v>16</v>
      </c>
      <c r="B26" s="500" t="s">
        <v>19</v>
      </c>
      <c r="C26" s="500"/>
      <c r="D26" s="500"/>
      <c r="E26" s="500"/>
      <c r="F26" s="500"/>
      <c r="G26" s="103"/>
      <c r="H26" s="342">
        <f>H24*G25%</f>
        <v>0.00370448297733923</v>
      </c>
    </row>
    <row r="27" spans="1:8" ht="15" customHeight="1">
      <c r="A27" s="25">
        <v>17</v>
      </c>
      <c r="B27" s="504" t="s">
        <v>20</v>
      </c>
      <c r="C27" s="504"/>
      <c r="D27" s="504"/>
      <c r="E27" s="504"/>
      <c r="F27" s="504"/>
      <c r="G27" s="149"/>
      <c r="H27" s="144">
        <f>H24+H26</f>
        <v>0.01852241488669615</v>
      </c>
    </row>
    <row r="28" spans="1:8" ht="15" customHeight="1">
      <c r="A28" s="25">
        <v>18</v>
      </c>
      <c r="B28" s="500" t="s">
        <v>16</v>
      </c>
      <c r="C28" s="500"/>
      <c r="D28" s="500"/>
      <c r="E28" s="500"/>
      <c r="F28" s="500"/>
      <c r="G28" s="103">
        <v>0</v>
      </c>
      <c r="H28" s="86"/>
    </row>
    <row r="29" spans="1:9" ht="15" customHeight="1">
      <c r="A29" s="25">
        <v>19</v>
      </c>
      <c r="B29" s="500" t="s">
        <v>17</v>
      </c>
      <c r="C29" s="500"/>
      <c r="D29" s="500"/>
      <c r="E29" s="500"/>
      <c r="F29" s="500"/>
      <c r="G29" s="103"/>
      <c r="H29" s="86">
        <f>H27*G28%</f>
        <v>0</v>
      </c>
      <c r="I29" s="23"/>
    </row>
    <row r="30" spans="1:9" ht="15" customHeight="1">
      <c r="A30" s="25">
        <v>20</v>
      </c>
      <c r="B30" s="500" t="s">
        <v>22</v>
      </c>
      <c r="C30" s="500"/>
      <c r="D30" s="500"/>
      <c r="E30" s="500"/>
      <c r="F30" s="500"/>
      <c r="G30" s="103"/>
      <c r="H30" s="86">
        <f>H27+H29</f>
        <v>0.01852241488669615</v>
      </c>
      <c r="I30" s="23"/>
    </row>
    <row r="31" spans="1:8" ht="15" customHeight="1">
      <c r="A31" s="25">
        <v>21</v>
      </c>
      <c r="B31" s="504" t="s">
        <v>287</v>
      </c>
      <c r="C31" s="504"/>
      <c r="D31" s="504"/>
      <c r="E31" s="504"/>
      <c r="F31" s="504"/>
      <c r="G31" s="7"/>
      <c r="H31" s="147">
        <f>H30*24</f>
        <v>0.44453795728070766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8"/>
      <c r="F35" s="18"/>
    </row>
    <row r="36" spans="5:6" ht="15">
      <c r="E36" s="18"/>
      <c r="F36" s="18"/>
    </row>
    <row r="37" spans="5:6" ht="15">
      <c r="E37" s="18"/>
      <c r="F37" s="18"/>
    </row>
    <row r="38" spans="5:6" ht="15">
      <c r="E38" s="18"/>
      <c r="F38" s="18"/>
    </row>
    <row r="39" spans="5:6" ht="15">
      <c r="E39" s="18"/>
      <c r="F39" s="18"/>
    </row>
    <row r="40" spans="5:6" ht="15">
      <c r="E40" s="18"/>
      <c r="F40" s="18"/>
    </row>
    <row r="41" spans="5:6" ht="15">
      <c r="E41" s="18"/>
      <c r="F41" s="18"/>
    </row>
    <row r="42" spans="5:6" ht="15">
      <c r="E42" s="18"/>
      <c r="F42" s="18"/>
    </row>
    <row r="43" spans="5:6" ht="15">
      <c r="E43" s="18"/>
      <c r="F43" s="18"/>
    </row>
    <row r="44" spans="5:6" ht="15">
      <c r="E44" s="18"/>
      <c r="F44" s="18"/>
    </row>
    <row r="45" spans="5:6" ht="15">
      <c r="E45" s="18"/>
      <c r="F45" s="18"/>
    </row>
    <row r="46" spans="5:6" ht="15">
      <c r="E46" s="18"/>
      <c r="F46" s="18"/>
    </row>
    <row r="47" spans="5:6" ht="15">
      <c r="E47" s="18"/>
      <c r="F47" s="18"/>
    </row>
    <row r="48" spans="5:6" ht="15">
      <c r="E48" s="18"/>
      <c r="F48" s="18"/>
    </row>
  </sheetData>
  <sheetProtection/>
  <mergeCells count="30">
    <mergeCell ref="E34:F34"/>
    <mergeCell ref="G34:H34"/>
    <mergeCell ref="B28:F28"/>
    <mergeCell ref="B29:F29"/>
    <mergeCell ref="B30:F30"/>
    <mergeCell ref="B31:F31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I50"/>
  <sheetViews>
    <sheetView zoomScalePageLayoutView="0" workbookViewId="0" topLeftCell="A14">
      <selection activeCell="A1" sqref="A1:H38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67</v>
      </c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17" t="s">
        <v>3</v>
      </c>
    </row>
    <row r="11" spans="1:8" ht="15" customHeight="1">
      <c r="A11" s="1">
        <v>1</v>
      </c>
      <c r="B11" s="500" t="s">
        <v>277</v>
      </c>
      <c r="C11" s="500"/>
      <c r="D11" s="500"/>
      <c r="E11" s="500"/>
      <c r="F11" s="500"/>
      <c r="G11" s="86">
        <v>543.74</v>
      </c>
      <c r="H11" s="5"/>
    </row>
    <row r="12" spans="1:8" ht="15" customHeight="1">
      <c r="A12" s="1">
        <v>2</v>
      </c>
      <c r="B12" s="500" t="s">
        <v>7</v>
      </c>
      <c r="C12" s="500"/>
      <c r="D12" s="500"/>
      <c r="E12" s="500"/>
      <c r="F12" s="500"/>
      <c r="G12" s="13">
        <v>0.35</v>
      </c>
      <c r="H12" s="5"/>
    </row>
    <row r="13" spans="1:8" ht="15" customHeight="1">
      <c r="A13" s="1">
        <v>3</v>
      </c>
      <c r="B13" s="500" t="s">
        <v>8</v>
      </c>
      <c r="C13" s="500"/>
      <c r="D13" s="500"/>
      <c r="E13" s="500"/>
      <c r="F13" s="500"/>
      <c r="G13" s="5">
        <f>G11*G12/100</f>
        <v>1.90309</v>
      </c>
      <c r="H13" s="5"/>
    </row>
    <row r="14" spans="1:8" ht="29.25" customHeight="1">
      <c r="A14" s="1">
        <v>4</v>
      </c>
      <c r="B14" s="505" t="s">
        <v>12</v>
      </c>
      <c r="C14" s="505"/>
      <c r="D14" s="505"/>
      <c r="E14" s="505"/>
      <c r="F14" s="505"/>
      <c r="G14" s="10">
        <v>168</v>
      </c>
      <c r="H14" s="5"/>
    </row>
    <row r="15" spans="1:8" ht="15" customHeight="1">
      <c r="A15" s="1">
        <v>5</v>
      </c>
      <c r="B15" s="500" t="s">
        <v>15</v>
      </c>
      <c r="C15" s="500"/>
      <c r="D15" s="500"/>
      <c r="E15" s="500"/>
      <c r="F15" s="500"/>
      <c r="G15" s="5"/>
      <c r="H15" s="86">
        <f>G13/G14</f>
        <v>0.011327916666666667</v>
      </c>
    </row>
    <row r="16" spans="1:8" ht="15" customHeight="1">
      <c r="A16" s="1">
        <v>6</v>
      </c>
      <c r="B16" s="500" t="s">
        <v>9</v>
      </c>
      <c r="C16" s="500"/>
      <c r="D16" s="500"/>
      <c r="E16" s="500"/>
      <c r="F16" s="500"/>
      <c r="G16" s="6">
        <v>34.7</v>
      </c>
      <c r="H16" s="86">
        <f>H15*G16%</f>
        <v>0.003930787083333334</v>
      </c>
    </row>
    <row r="17" spans="1:8" ht="15" customHeight="1">
      <c r="A17" s="1">
        <v>7</v>
      </c>
      <c r="B17" s="504" t="s">
        <v>10</v>
      </c>
      <c r="C17" s="504"/>
      <c r="D17" s="504"/>
      <c r="E17" s="504"/>
      <c r="F17" s="504"/>
      <c r="G17" s="7"/>
      <c r="H17" s="144">
        <f>H15+H16</f>
        <v>0.015258703750000002</v>
      </c>
    </row>
    <row r="18" spans="1:8" ht="15" customHeight="1" hidden="1">
      <c r="A18" s="1">
        <v>8</v>
      </c>
      <c r="B18" s="504" t="s">
        <v>11</v>
      </c>
      <c r="C18" s="504"/>
      <c r="D18" s="504"/>
      <c r="E18" s="504"/>
      <c r="F18" s="504"/>
      <c r="G18" s="12"/>
      <c r="H18" s="86"/>
    </row>
    <row r="19" spans="1:8" ht="27" customHeight="1" hidden="1">
      <c r="A19" s="1">
        <v>9</v>
      </c>
      <c r="B19" s="505" t="s">
        <v>255</v>
      </c>
      <c r="C19" s="505"/>
      <c r="D19" s="505"/>
      <c r="E19" s="505"/>
      <c r="F19" s="505"/>
      <c r="G19" s="14">
        <v>5</v>
      </c>
      <c r="H19" s="86"/>
    </row>
    <row r="20" spans="1:8" ht="15" customHeight="1" hidden="1">
      <c r="A20" s="1">
        <v>10</v>
      </c>
      <c r="B20" s="500" t="s">
        <v>13</v>
      </c>
      <c r="C20" s="500"/>
      <c r="D20" s="500"/>
      <c r="E20" s="500"/>
      <c r="F20" s="500"/>
      <c r="G20" s="146">
        <v>88.43</v>
      </c>
      <c r="H20" s="86"/>
    </row>
    <row r="21" spans="1:8" ht="15" customHeight="1" hidden="1">
      <c r="A21" s="1">
        <v>11</v>
      </c>
      <c r="B21" s="500" t="s">
        <v>34</v>
      </c>
      <c r="C21" s="500"/>
      <c r="D21" s="500"/>
      <c r="E21" s="500"/>
      <c r="F21" s="500"/>
      <c r="G21" s="86">
        <f>G20/5</f>
        <v>17.686</v>
      </c>
      <c r="H21" s="86"/>
    </row>
    <row r="22" spans="1:8" ht="15" customHeight="1" hidden="1">
      <c r="A22" s="1">
        <v>12</v>
      </c>
      <c r="B22" s="500" t="s">
        <v>26</v>
      </c>
      <c r="C22" s="500"/>
      <c r="D22" s="500"/>
      <c r="E22" s="500"/>
      <c r="F22" s="500"/>
      <c r="G22" s="146">
        <f>G21/365</f>
        <v>0.04845479452054795</v>
      </c>
      <c r="H22" s="146"/>
    </row>
    <row r="23" spans="1:8" ht="15" customHeight="1" hidden="1">
      <c r="A23" s="1">
        <v>13</v>
      </c>
      <c r="B23" s="500" t="s">
        <v>23</v>
      </c>
      <c r="C23" s="500"/>
      <c r="D23" s="500"/>
      <c r="E23" s="500"/>
      <c r="F23" s="500"/>
      <c r="G23" s="5"/>
      <c r="H23" s="86">
        <f>G22/24</f>
        <v>0.002018949771689498</v>
      </c>
    </row>
    <row r="24" spans="1:8" ht="15" customHeight="1">
      <c r="A24" s="1">
        <v>14</v>
      </c>
      <c r="B24" s="504" t="s">
        <v>14</v>
      </c>
      <c r="C24" s="504"/>
      <c r="D24" s="504"/>
      <c r="E24" s="504"/>
      <c r="F24" s="504"/>
      <c r="G24" s="7"/>
      <c r="H24" s="144">
        <f>H17+H23</f>
        <v>0.0172776535216895</v>
      </c>
    </row>
    <row r="25" spans="1:8" ht="15" customHeight="1">
      <c r="A25" s="1">
        <v>15</v>
      </c>
      <c r="B25" s="500" t="s">
        <v>18</v>
      </c>
      <c r="C25" s="500"/>
      <c r="D25" s="500"/>
      <c r="E25" s="500"/>
      <c r="F25" s="500"/>
      <c r="G25" s="5">
        <v>20</v>
      </c>
      <c r="H25" s="86"/>
    </row>
    <row r="26" spans="1:8" ht="15" customHeight="1">
      <c r="A26" s="1">
        <v>16</v>
      </c>
      <c r="B26" s="500" t="s">
        <v>19</v>
      </c>
      <c r="C26" s="500"/>
      <c r="D26" s="500"/>
      <c r="E26" s="500"/>
      <c r="F26" s="500"/>
      <c r="G26" s="5"/>
      <c r="H26" s="86">
        <f>H24*G25%</f>
        <v>0.0034555307043379006</v>
      </c>
    </row>
    <row r="27" spans="1:8" ht="15" customHeight="1">
      <c r="A27" s="1">
        <v>17</v>
      </c>
      <c r="B27" s="504" t="s">
        <v>20</v>
      </c>
      <c r="C27" s="504"/>
      <c r="D27" s="504"/>
      <c r="E27" s="504"/>
      <c r="F27" s="504"/>
      <c r="G27" s="7"/>
      <c r="H27" s="144">
        <f>H24+H26</f>
        <v>0.0207331842260274</v>
      </c>
    </row>
    <row r="28" spans="1:8" ht="15" customHeight="1">
      <c r="A28" s="1">
        <v>18</v>
      </c>
      <c r="B28" s="500" t="s">
        <v>16</v>
      </c>
      <c r="C28" s="500"/>
      <c r="D28" s="500"/>
      <c r="E28" s="500"/>
      <c r="F28" s="500"/>
      <c r="G28" s="5">
        <v>0</v>
      </c>
      <c r="H28" s="86"/>
    </row>
    <row r="29" spans="1:9" ht="15" customHeight="1">
      <c r="A29" s="1">
        <v>19</v>
      </c>
      <c r="B29" s="500" t="s">
        <v>17</v>
      </c>
      <c r="C29" s="500"/>
      <c r="D29" s="500"/>
      <c r="E29" s="500"/>
      <c r="F29" s="500"/>
      <c r="G29" s="5"/>
      <c r="H29" s="86">
        <f>H27*G28%</f>
        <v>0</v>
      </c>
      <c r="I29" s="23"/>
    </row>
    <row r="30" spans="1:9" ht="15" customHeight="1">
      <c r="A30" s="1">
        <v>20</v>
      </c>
      <c r="B30" s="500" t="s">
        <v>22</v>
      </c>
      <c r="C30" s="500"/>
      <c r="D30" s="500"/>
      <c r="E30" s="500"/>
      <c r="F30" s="500"/>
      <c r="G30" s="5"/>
      <c r="H30" s="343">
        <f>H27+H29</f>
        <v>0.0207331842260274</v>
      </c>
      <c r="I30" s="23"/>
    </row>
    <row r="31" spans="1:8" ht="15" customHeight="1">
      <c r="A31" s="1">
        <v>21</v>
      </c>
      <c r="B31" s="504" t="s">
        <v>287</v>
      </c>
      <c r="C31" s="504"/>
      <c r="D31" s="504"/>
      <c r="E31" s="504"/>
      <c r="F31" s="504"/>
      <c r="G31" s="7"/>
      <c r="H31" s="147">
        <f>H30*24</f>
        <v>0.4975964214246576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6" spans="1:8" ht="15">
      <c r="A36" s="3" t="s">
        <v>4</v>
      </c>
      <c r="E36" s="406"/>
      <c r="F36" s="406"/>
      <c r="G36" s="409" t="s">
        <v>5</v>
      </c>
      <c r="H36" s="409"/>
    </row>
    <row r="37" spans="5:6" ht="15">
      <c r="E37" s="16"/>
      <c r="F37" s="16"/>
    </row>
    <row r="38" spans="5:6" ht="15">
      <c r="E38" s="16"/>
      <c r="F38" s="16"/>
    </row>
    <row r="39" spans="5:6" ht="15">
      <c r="E39" s="16"/>
      <c r="F39" s="16"/>
    </row>
    <row r="40" spans="5:6" ht="15">
      <c r="E40" s="16"/>
      <c r="F40" s="16"/>
    </row>
    <row r="41" spans="5:6" ht="15">
      <c r="E41" s="16"/>
      <c r="F41" s="16"/>
    </row>
    <row r="42" spans="5:6" ht="15">
      <c r="E42" s="16"/>
      <c r="F42" s="16"/>
    </row>
    <row r="43" spans="5:6" ht="15">
      <c r="E43" s="16"/>
      <c r="F43" s="16"/>
    </row>
    <row r="44" spans="5:6" ht="15">
      <c r="E44" s="16"/>
      <c r="F44" s="16"/>
    </row>
    <row r="45" spans="5:6" ht="15">
      <c r="E45" s="16"/>
      <c r="F45" s="16"/>
    </row>
    <row r="46" spans="5:6" ht="15">
      <c r="E46" s="16"/>
      <c r="F46" s="16"/>
    </row>
    <row r="47" spans="5:6" ht="15">
      <c r="E47" s="16"/>
      <c r="F47" s="16"/>
    </row>
    <row r="48" spans="5:6" ht="15">
      <c r="E48" s="16"/>
      <c r="F48" s="16"/>
    </row>
    <row r="49" spans="5:6" ht="15">
      <c r="E49" s="16"/>
      <c r="F49" s="16"/>
    </row>
    <row r="50" spans="5:6" ht="15">
      <c r="E50" s="16"/>
      <c r="F50" s="16"/>
    </row>
  </sheetData>
  <sheetProtection/>
  <mergeCells count="30">
    <mergeCell ref="G1:H1"/>
    <mergeCell ref="G2:H2"/>
    <mergeCell ref="G3:H3"/>
    <mergeCell ref="A6:H6"/>
    <mergeCell ref="A7:H7"/>
    <mergeCell ref="A8:H8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E36:F36"/>
    <mergeCell ref="G36:H36"/>
    <mergeCell ref="B28:F28"/>
    <mergeCell ref="B29:F29"/>
    <mergeCell ref="B30:F30"/>
    <mergeCell ref="B31:F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J48"/>
  <sheetViews>
    <sheetView zoomScalePageLayoutView="0" workbookViewId="0" topLeftCell="A15">
      <selection activeCell="A1" sqref="A1:H37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50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2"/>
      <c r="H10" s="19" t="s">
        <v>3</v>
      </c>
    </row>
    <row r="11" spans="1:10" ht="15">
      <c r="A11" s="25">
        <v>1</v>
      </c>
      <c r="B11" s="526" t="s">
        <v>278</v>
      </c>
      <c r="C11" s="527"/>
      <c r="D11" s="527"/>
      <c r="E11" s="527"/>
      <c r="F11" s="528"/>
      <c r="G11" s="86">
        <v>483.32</v>
      </c>
      <c r="H11" s="5"/>
      <c r="J11" s="3" t="s">
        <v>284</v>
      </c>
    </row>
    <row r="12" spans="1:8" ht="15">
      <c r="A12" s="25">
        <v>2</v>
      </c>
      <c r="B12" s="526" t="s">
        <v>7</v>
      </c>
      <c r="C12" s="527"/>
      <c r="D12" s="527"/>
      <c r="E12" s="527"/>
      <c r="F12" s="528"/>
      <c r="G12" s="13">
        <v>0.35</v>
      </c>
      <c r="H12" s="5"/>
    </row>
    <row r="13" spans="1:8" ht="15">
      <c r="A13" s="25">
        <v>3</v>
      </c>
      <c r="B13" s="526" t="s">
        <v>8</v>
      </c>
      <c r="C13" s="527"/>
      <c r="D13" s="527"/>
      <c r="E13" s="527"/>
      <c r="F13" s="528"/>
      <c r="G13" s="86">
        <f>G11*G12/100</f>
        <v>1.6916199999999997</v>
      </c>
      <c r="H13" s="5"/>
    </row>
    <row r="14" spans="1:8" ht="30.75" customHeight="1">
      <c r="A14" s="25">
        <v>4</v>
      </c>
      <c r="B14" s="501" t="s">
        <v>12</v>
      </c>
      <c r="C14" s="502"/>
      <c r="D14" s="502"/>
      <c r="E14" s="502"/>
      <c r="F14" s="503"/>
      <c r="G14" s="10">
        <v>168</v>
      </c>
      <c r="H14" s="5"/>
    </row>
    <row r="15" spans="1:8" ht="15">
      <c r="A15" s="25">
        <v>5</v>
      </c>
      <c r="B15" s="526" t="s">
        <v>15</v>
      </c>
      <c r="C15" s="527"/>
      <c r="D15" s="527"/>
      <c r="E15" s="527"/>
      <c r="F15" s="528"/>
      <c r="G15" s="5"/>
      <c r="H15" s="86">
        <f>G13/G14</f>
        <v>0.010069166666666666</v>
      </c>
    </row>
    <row r="16" spans="1:8" ht="15">
      <c r="A16" s="25">
        <v>6</v>
      </c>
      <c r="B16" s="526" t="s">
        <v>9</v>
      </c>
      <c r="C16" s="527"/>
      <c r="D16" s="527"/>
      <c r="E16" s="527"/>
      <c r="F16" s="528"/>
      <c r="G16" s="6">
        <v>34.7</v>
      </c>
      <c r="H16" s="86">
        <f>H15*G16%</f>
        <v>0.003494000833333333</v>
      </c>
    </row>
    <row r="17" spans="1:8" ht="15">
      <c r="A17" s="25">
        <v>7</v>
      </c>
      <c r="B17" s="509" t="s">
        <v>10</v>
      </c>
      <c r="C17" s="510"/>
      <c r="D17" s="510"/>
      <c r="E17" s="510"/>
      <c r="F17" s="511"/>
      <c r="G17" s="7"/>
      <c r="H17" s="144">
        <f>H15+H16</f>
        <v>0.013563167499999999</v>
      </c>
    </row>
    <row r="18" spans="1:8" ht="15" customHeight="1" hidden="1">
      <c r="A18" s="25">
        <v>8</v>
      </c>
      <c r="B18" s="509" t="s">
        <v>11</v>
      </c>
      <c r="C18" s="510"/>
      <c r="D18" s="510"/>
      <c r="E18" s="510"/>
      <c r="F18" s="511"/>
      <c r="G18" s="12"/>
      <c r="H18" s="86"/>
    </row>
    <row r="19" spans="1:8" ht="29.25" customHeight="1" hidden="1">
      <c r="A19" s="25">
        <v>9</v>
      </c>
      <c r="B19" s="589" t="s">
        <v>257</v>
      </c>
      <c r="C19" s="590"/>
      <c r="D19" s="590"/>
      <c r="E19" s="590"/>
      <c r="F19" s="591"/>
      <c r="G19" s="14">
        <v>2</v>
      </c>
      <c r="H19" s="86"/>
    </row>
    <row r="20" spans="1:8" ht="15" hidden="1">
      <c r="A20" s="25">
        <v>10</v>
      </c>
      <c r="B20" s="526" t="s">
        <v>13</v>
      </c>
      <c r="C20" s="527"/>
      <c r="D20" s="527"/>
      <c r="E20" s="527"/>
      <c r="F20" s="528"/>
      <c r="G20" s="86">
        <v>5.73</v>
      </c>
      <c r="H20" s="86"/>
    </row>
    <row r="21" spans="1:8" ht="15" customHeight="1" hidden="1">
      <c r="A21" s="25">
        <v>11</v>
      </c>
      <c r="B21" s="526" t="s">
        <v>27</v>
      </c>
      <c r="C21" s="527"/>
      <c r="D21" s="527"/>
      <c r="E21" s="527"/>
      <c r="F21" s="528"/>
      <c r="G21" s="86">
        <f>G20/2</f>
        <v>2.865</v>
      </c>
      <c r="H21" s="86"/>
    </row>
    <row r="22" spans="1:8" ht="15" hidden="1">
      <c r="A22" s="25">
        <v>12</v>
      </c>
      <c r="B22" s="526" t="s">
        <v>26</v>
      </c>
      <c r="C22" s="527"/>
      <c r="D22" s="527"/>
      <c r="E22" s="527"/>
      <c r="F22" s="528"/>
      <c r="G22" s="146">
        <f>G21/365</f>
        <v>0.007849315068493151</v>
      </c>
      <c r="H22" s="146"/>
    </row>
    <row r="23" spans="1:8" ht="15" hidden="1">
      <c r="A23" s="25">
        <v>13</v>
      </c>
      <c r="B23" s="526" t="s">
        <v>23</v>
      </c>
      <c r="C23" s="527"/>
      <c r="D23" s="527"/>
      <c r="E23" s="527"/>
      <c r="F23" s="528"/>
      <c r="G23" s="15"/>
      <c r="H23" s="86">
        <f>G22/24</f>
        <v>0.00032705479452054795</v>
      </c>
    </row>
    <row r="24" spans="1:8" ht="15">
      <c r="A24" s="25">
        <v>14</v>
      </c>
      <c r="B24" s="509" t="s">
        <v>14</v>
      </c>
      <c r="C24" s="510"/>
      <c r="D24" s="510"/>
      <c r="E24" s="510"/>
      <c r="F24" s="511"/>
      <c r="G24" s="26"/>
      <c r="H24" s="144">
        <f>H17+H23</f>
        <v>0.013890222294520548</v>
      </c>
    </row>
    <row r="25" spans="1:8" ht="15">
      <c r="A25" s="25">
        <v>15</v>
      </c>
      <c r="B25" s="526" t="s">
        <v>18</v>
      </c>
      <c r="C25" s="527"/>
      <c r="D25" s="527"/>
      <c r="E25" s="527"/>
      <c r="F25" s="528"/>
      <c r="G25" s="15">
        <v>5</v>
      </c>
      <c r="H25" s="86"/>
    </row>
    <row r="26" spans="1:8" ht="15">
      <c r="A26" s="25">
        <v>16</v>
      </c>
      <c r="B26" s="526" t="s">
        <v>19</v>
      </c>
      <c r="C26" s="527"/>
      <c r="D26" s="527"/>
      <c r="E26" s="527"/>
      <c r="F26" s="528"/>
      <c r="G26" s="5"/>
      <c r="H26" s="86">
        <f>H24*G25%</f>
        <v>0.0006945111147260274</v>
      </c>
    </row>
    <row r="27" spans="1:8" ht="15">
      <c r="A27" s="25">
        <v>17</v>
      </c>
      <c r="B27" s="509" t="s">
        <v>20</v>
      </c>
      <c r="C27" s="510"/>
      <c r="D27" s="510"/>
      <c r="E27" s="510"/>
      <c r="F27" s="511"/>
      <c r="G27" s="7"/>
      <c r="H27" s="144">
        <f>H24+H26</f>
        <v>0.014584733409246575</v>
      </c>
    </row>
    <row r="28" spans="1:8" ht="15">
      <c r="A28" s="25">
        <v>18</v>
      </c>
      <c r="B28" s="526" t="s">
        <v>16</v>
      </c>
      <c r="C28" s="527"/>
      <c r="D28" s="527"/>
      <c r="E28" s="527"/>
      <c r="F28" s="528"/>
      <c r="G28" s="5"/>
      <c r="H28" s="86"/>
    </row>
    <row r="29" spans="1:9" ht="15">
      <c r="A29" s="25">
        <v>19</v>
      </c>
      <c r="B29" s="526" t="s">
        <v>17</v>
      </c>
      <c r="C29" s="527"/>
      <c r="D29" s="527"/>
      <c r="E29" s="527"/>
      <c r="F29" s="528"/>
      <c r="G29" s="5"/>
      <c r="H29" s="86">
        <f>H27*G28%</f>
        <v>0</v>
      </c>
      <c r="I29" s="23"/>
    </row>
    <row r="30" spans="1:9" ht="15">
      <c r="A30" s="25">
        <v>20</v>
      </c>
      <c r="B30" s="526" t="s">
        <v>22</v>
      </c>
      <c r="C30" s="527"/>
      <c r="D30" s="527"/>
      <c r="E30" s="527"/>
      <c r="F30" s="528"/>
      <c r="G30" s="5"/>
      <c r="H30" s="86">
        <f>H27+H29</f>
        <v>0.014584733409246575</v>
      </c>
      <c r="I30" s="23"/>
    </row>
    <row r="31" spans="1:8" ht="15">
      <c r="A31" s="25">
        <v>21</v>
      </c>
      <c r="B31" s="509" t="s">
        <v>287</v>
      </c>
      <c r="C31" s="510"/>
      <c r="D31" s="510"/>
      <c r="E31" s="510"/>
      <c r="F31" s="511"/>
      <c r="G31" s="7"/>
      <c r="H31" s="147">
        <f>H30*24</f>
        <v>0.3500336018219178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8"/>
      <c r="F35" s="18"/>
    </row>
    <row r="36" spans="5:6" ht="15">
      <c r="E36" s="18"/>
      <c r="F36" s="18"/>
    </row>
    <row r="37" spans="5:6" ht="15">
      <c r="E37" s="18"/>
      <c r="F37" s="18"/>
    </row>
    <row r="38" spans="5:6" ht="15">
      <c r="E38" s="18"/>
      <c r="F38" s="18"/>
    </row>
    <row r="39" spans="5:6" ht="15">
      <c r="E39" s="18"/>
      <c r="F39" s="18"/>
    </row>
    <row r="40" spans="5:6" ht="15">
      <c r="E40" s="18"/>
      <c r="F40" s="18"/>
    </row>
    <row r="41" spans="5:6" ht="15">
      <c r="E41" s="18"/>
      <c r="F41" s="18"/>
    </row>
    <row r="42" spans="5:6" ht="15">
      <c r="E42" s="18"/>
      <c r="F42" s="18"/>
    </row>
    <row r="43" spans="5:6" ht="15">
      <c r="E43" s="18"/>
      <c r="F43" s="18"/>
    </row>
    <row r="44" spans="5:6" ht="15">
      <c r="E44" s="18"/>
      <c r="F44" s="18"/>
    </row>
    <row r="45" spans="5:6" ht="15">
      <c r="E45" s="18"/>
      <c r="F45" s="18"/>
    </row>
    <row r="46" spans="5:6" ht="15">
      <c r="E46" s="18"/>
      <c r="F46" s="18"/>
    </row>
    <row r="47" spans="5:6" ht="15">
      <c r="E47" s="18"/>
      <c r="F47" s="18"/>
    </row>
    <row r="48" spans="5:6" ht="15">
      <c r="E48" s="18"/>
      <c r="F48" s="18"/>
    </row>
  </sheetData>
  <sheetProtection/>
  <mergeCells count="30">
    <mergeCell ref="E34:F34"/>
    <mergeCell ref="G34:H34"/>
    <mergeCell ref="B28:F28"/>
    <mergeCell ref="B29:F29"/>
    <mergeCell ref="B30:F30"/>
    <mergeCell ref="B31:F31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57"/>
  <sheetViews>
    <sheetView zoomScalePageLayoutView="0" workbookViewId="0" topLeftCell="A1">
      <selection activeCell="A1" sqref="A1:H44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14.8515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7:8" ht="15"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11" ht="26.25" customHeight="1">
      <c r="A7" s="422" t="s">
        <v>423</v>
      </c>
      <c r="B7" s="422"/>
      <c r="C7" s="422"/>
      <c r="D7" s="422"/>
      <c r="E7" s="422"/>
      <c r="F7" s="422"/>
      <c r="G7" s="422"/>
      <c r="H7" s="422"/>
      <c r="J7" s="191" t="s">
        <v>308</v>
      </c>
      <c r="K7" s="191"/>
    </row>
    <row r="8" spans="1:8" ht="15" customHeight="1">
      <c r="A8" s="421"/>
      <c r="B8" s="421"/>
      <c r="C8" s="421"/>
      <c r="D8" s="421"/>
      <c r="E8" s="421"/>
      <c r="F8" s="421"/>
      <c r="G8" s="421"/>
      <c r="H8" s="421"/>
    </row>
    <row r="9" ht="9.75" customHeight="1"/>
    <row r="10" spans="1:8" ht="24" customHeight="1">
      <c r="A10" s="217" t="s">
        <v>1</v>
      </c>
      <c r="B10" s="423" t="s">
        <v>2</v>
      </c>
      <c r="C10" s="423"/>
      <c r="D10" s="423"/>
      <c r="E10" s="423"/>
      <c r="F10" s="423"/>
      <c r="G10" s="217"/>
      <c r="H10" s="227" t="s">
        <v>3</v>
      </c>
    </row>
    <row r="11" spans="1:12" ht="27.75" customHeight="1">
      <c r="A11" s="44">
        <v>1</v>
      </c>
      <c r="B11" s="424" t="s">
        <v>282</v>
      </c>
      <c r="C11" s="404"/>
      <c r="D11" s="404"/>
      <c r="E11" s="404"/>
      <c r="F11" s="405"/>
      <c r="G11" s="92"/>
      <c r="H11" s="13">
        <v>336.71</v>
      </c>
      <c r="I11" s="212" t="s">
        <v>420</v>
      </c>
      <c r="J11" s="23" t="s">
        <v>306</v>
      </c>
      <c r="L11" s="36"/>
    </row>
    <row r="12" spans="1:12" ht="27.75" customHeight="1">
      <c r="A12" s="44">
        <v>2</v>
      </c>
      <c r="B12" s="424" t="s">
        <v>421</v>
      </c>
      <c r="C12" s="404"/>
      <c r="D12" s="404"/>
      <c r="E12" s="404"/>
      <c r="F12" s="405"/>
      <c r="G12" s="249">
        <v>0.3407</v>
      </c>
      <c r="H12" s="13">
        <f>H11*34.07%</f>
        <v>114.717097</v>
      </c>
      <c r="I12" s="212"/>
      <c r="J12" s="23"/>
      <c r="L12" s="36"/>
    </row>
    <row r="13" spans="1:12" ht="27.75" customHeight="1">
      <c r="A13" s="44">
        <v>3</v>
      </c>
      <c r="B13" s="388" t="s">
        <v>422</v>
      </c>
      <c r="C13" s="389"/>
      <c r="D13" s="389"/>
      <c r="E13" s="389"/>
      <c r="F13" s="390"/>
      <c r="G13" s="241"/>
      <c r="H13" s="251">
        <f>H11+H12</f>
        <v>451.427097</v>
      </c>
      <c r="I13" s="212"/>
      <c r="J13" s="23"/>
      <c r="L13" s="36"/>
    </row>
    <row r="14" spans="1:13" ht="30" customHeight="1">
      <c r="A14" s="44">
        <v>4</v>
      </c>
      <c r="B14" s="408" t="s">
        <v>12</v>
      </c>
      <c r="C14" s="408"/>
      <c r="D14" s="408"/>
      <c r="E14" s="408"/>
      <c r="F14" s="408"/>
      <c r="G14" s="216">
        <v>167.33</v>
      </c>
      <c r="H14" s="5"/>
      <c r="J14" s="375" t="s">
        <v>307</v>
      </c>
      <c r="K14" s="375"/>
      <c r="L14" s="375"/>
      <c r="M14" s="375"/>
    </row>
    <row r="15" spans="1:8" ht="20.25" customHeight="1">
      <c r="A15" s="225">
        <v>5</v>
      </c>
      <c r="B15" s="407" t="s">
        <v>346</v>
      </c>
      <c r="C15" s="407"/>
      <c r="D15" s="407"/>
      <c r="E15" s="407"/>
      <c r="F15" s="407"/>
      <c r="G15" s="7"/>
      <c r="H15" s="144">
        <f>H13/G14</f>
        <v>2.697825237554533</v>
      </c>
    </row>
    <row r="16" spans="1:8" ht="19.5" customHeight="1" hidden="1">
      <c r="A16" s="225">
        <v>4</v>
      </c>
      <c r="B16" s="410" t="s">
        <v>9</v>
      </c>
      <c r="C16" s="410"/>
      <c r="D16" s="410"/>
      <c r="E16" s="410"/>
      <c r="F16" s="410"/>
      <c r="G16" s="13"/>
      <c r="H16" s="86"/>
    </row>
    <row r="17" spans="1:8" ht="18.75" customHeight="1" hidden="1">
      <c r="A17" s="225">
        <v>5</v>
      </c>
      <c r="B17" s="407" t="s">
        <v>10</v>
      </c>
      <c r="C17" s="407"/>
      <c r="D17" s="407"/>
      <c r="E17" s="407"/>
      <c r="F17" s="407"/>
      <c r="G17" s="7"/>
      <c r="H17" s="142"/>
    </row>
    <row r="18" spans="1:9" ht="21.75" customHeight="1">
      <c r="A18" s="225">
        <v>6</v>
      </c>
      <c r="B18" s="400" t="s">
        <v>343</v>
      </c>
      <c r="C18" s="401"/>
      <c r="D18" s="401"/>
      <c r="E18" s="401"/>
      <c r="F18" s="402"/>
      <c r="G18" s="244">
        <v>0.1</v>
      </c>
      <c r="H18" s="86"/>
      <c r="I18" s="3" t="s">
        <v>342</v>
      </c>
    </row>
    <row r="19" spans="1:8" ht="20.25" customHeight="1">
      <c r="A19" s="44">
        <v>7</v>
      </c>
      <c r="B19" s="408" t="s">
        <v>330</v>
      </c>
      <c r="C19" s="408"/>
      <c r="D19" s="408"/>
      <c r="E19" s="408"/>
      <c r="F19" s="408"/>
      <c r="G19" s="245">
        <v>0.31562</v>
      </c>
      <c r="H19" s="86"/>
    </row>
    <row r="20" spans="1:8" ht="18.75" customHeight="1">
      <c r="A20" s="44">
        <v>8</v>
      </c>
      <c r="B20" s="397" t="s">
        <v>341</v>
      </c>
      <c r="C20" s="398"/>
      <c r="D20" s="398"/>
      <c r="E20" s="398"/>
      <c r="F20" s="399"/>
      <c r="G20" s="241"/>
      <c r="H20" s="144">
        <f>G18*G19</f>
        <v>0.031562</v>
      </c>
    </row>
    <row r="21" spans="1:8" ht="18.75" customHeight="1" hidden="1">
      <c r="A21" s="44"/>
      <c r="B21" s="400"/>
      <c r="C21" s="401"/>
      <c r="D21" s="401"/>
      <c r="E21" s="401"/>
      <c r="F21" s="402"/>
      <c r="G21" s="92"/>
      <c r="H21" s="86"/>
    </row>
    <row r="22" spans="1:8" ht="18.75" customHeight="1" hidden="1">
      <c r="A22" s="44"/>
      <c r="B22" s="400"/>
      <c r="C22" s="401"/>
      <c r="D22" s="401"/>
      <c r="E22" s="401"/>
      <c r="F22" s="402"/>
      <c r="G22" s="92"/>
      <c r="H22" s="86"/>
    </row>
    <row r="23" spans="1:8" ht="18.75" customHeight="1" hidden="1">
      <c r="A23" s="44"/>
      <c r="B23" s="400"/>
      <c r="C23" s="401"/>
      <c r="D23" s="401"/>
      <c r="E23" s="401"/>
      <c r="F23" s="402"/>
      <c r="G23" s="152"/>
      <c r="H23" s="86"/>
    </row>
    <row r="24" spans="1:8" ht="18.75" customHeight="1" hidden="1">
      <c r="A24" s="44"/>
      <c r="B24" s="400"/>
      <c r="C24" s="401"/>
      <c r="D24" s="401"/>
      <c r="E24" s="401"/>
      <c r="F24" s="402"/>
      <c r="G24" s="43"/>
      <c r="H24" s="144"/>
    </row>
    <row r="25" spans="1:8" ht="30.75" customHeight="1" hidden="1">
      <c r="A25" s="425"/>
      <c r="B25" s="400"/>
      <c r="C25" s="401"/>
      <c r="D25" s="401"/>
      <c r="E25" s="401"/>
      <c r="F25" s="402"/>
      <c r="G25" s="216"/>
      <c r="H25" s="13"/>
    </row>
    <row r="26" spans="1:8" ht="31.5" customHeight="1" hidden="1">
      <c r="A26" s="426"/>
      <c r="B26" s="400"/>
      <c r="C26" s="401"/>
      <c r="D26" s="401"/>
      <c r="E26" s="401"/>
      <c r="F26" s="402"/>
      <c r="G26" s="216"/>
      <c r="H26" s="13"/>
    </row>
    <row r="27" spans="1:8" ht="35.25" customHeight="1" hidden="1">
      <c r="A27" s="427"/>
      <c r="B27" s="400"/>
      <c r="C27" s="401"/>
      <c r="D27" s="401"/>
      <c r="E27" s="401"/>
      <c r="F27" s="402"/>
      <c r="G27" s="216"/>
      <c r="H27" s="13"/>
    </row>
    <row r="28" spans="1:8" ht="18.75" customHeight="1">
      <c r="A28" s="44">
        <v>9</v>
      </c>
      <c r="B28" s="424" t="s">
        <v>480</v>
      </c>
      <c r="C28" s="404"/>
      <c r="D28" s="404"/>
      <c r="E28" s="404"/>
      <c r="F28" s="405"/>
      <c r="G28" s="216"/>
      <c r="H28" s="216">
        <v>32.34</v>
      </c>
    </row>
    <row r="29" spans="1:8" ht="18.75" customHeight="1">
      <c r="A29" s="44">
        <v>10</v>
      </c>
      <c r="B29" s="424" t="s">
        <v>481</v>
      </c>
      <c r="C29" s="404"/>
      <c r="D29" s="404"/>
      <c r="E29" s="404"/>
      <c r="F29" s="405"/>
      <c r="G29" s="300"/>
      <c r="H29" s="300">
        <f>H28/G14</f>
        <v>0.19327078228649974</v>
      </c>
    </row>
    <row r="30" spans="1:8" ht="19.5" customHeight="1">
      <c r="A30" s="225">
        <v>11</v>
      </c>
      <c r="B30" s="407" t="s">
        <v>432</v>
      </c>
      <c r="C30" s="407"/>
      <c r="D30" s="407"/>
      <c r="E30" s="407"/>
      <c r="F30" s="407"/>
      <c r="G30" s="7"/>
      <c r="H30" s="144">
        <f>H15+H20+H29</f>
        <v>2.9226580198410326</v>
      </c>
    </row>
    <row r="31" spans="1:8" ht="19.5" customHeight="1">
      <c r="A31" s="298">
        <v>12</v>
      </c>
      <c r="B31" s="394" t="s">
        <v>298</v>
      </c>
      <c r="C31" s="395"/>
      <c r="D31" s="395"/>
      <c r="E31" s="395"/>
      <c r="F31" s="396"/>
      <c r="G31" s="6">
        <v>6.3</v>
      </c>
      <c r="H31" s="86">
        <f>H30*G31%</f>
        <v>0.18412745524998506</v>
      </c>
    </row>
    <row r="32" spans="1:8" ht="19.5" customHeight="1">
      <c r="A32" s="298">
        <v>13</v>
      </c>
      <c r="B32" s="407" t="s">
        <v>433</v>
      </c>
      <c r="C32" s="407"/>
      <c r="D32" s="407"/>
      <c r="E32" s="407"/>
      <c r="F32" s="407"/>
      <c r="G32" s="7"/>
      <c r="H32" s="144">
        <f>H30+H31</f>
        <v>3.1067854750910175</v>
      </c>
    </row>
    <row r="33" spans="1:8" ht="18.75" customHeight="1">
      <c r="A33" s="225">
        <v>14</v>
      </c>
      <c r="B33" s="410" t="s">
        <v>18</v>
      </c>
      <c r="C33" s="410"/>
      <c r="D33" s="410"/>
      <c r="E33" s="410"/>
      <c r="F33" s="410"/>
      <c r="G33" s="6">
        <v>0.3</v>
      </c>
      <c r="H33" s="86"/>
    </row>
    <row r="34" spans="1:8" ht="16.5" customHeight="1">
      <c r="A34" s="225">
        <v>15</v>
      </c>
      <c r="B34" s="410" t="s">
        <v>19</v>
      </c>
      <c r="C34" s="410"/>
      <c r="D34" s="410"/>
      <c r="E34" s="410"/>
      <c r="F34" s="410"/>
      <c r="G34" s="5"/>
      <c r="H34" s="86">
        <f>H30*G33%</f>
        <v>0.008767974059523098</v>
      </c>
    </row>
    <row r="35" spans="1:10" ht="18.75" customHeight="1">
      <c r="A35" s="225">
        <v>16</v>
      </c>
      <c r="B35" s="407" t="s">
        <v>20</v>
      </c>
      <c r="C35" s="407"/>
      <c r="D35" s="407"/>
      <c r="E35" s="407"/>
      <c r="F35" s="407"/>
      <c r="G35" s="7"/>
      <c r="H35" s="144">
        <f>H32+H34</f>
        <v>3.1155534491505406</v>
      </c>
      <c r="J35" s="140"/>
    </row>
    <row r="36" spans="1:8" ht="18.75" customHeight="1">
      <c r="A36" s="225">
        <v>17</v>
      </c>
      <c r="B36" s="410" t="s">
        <v>16</v>
      </c>
      <c r="C36" s="410"/>
      <c r="D36" s="410"/>
      <c r="E36" s="410"/>
      <c r="F36" s="410"/>
      <c r="G36" s="5">
        <v>0</v>
      </c>
      <c r="H36" s="86"/>
    </row>
    <row r="37" spans="1:9" ht="19.5" customHeight="1">
      <c r="A37" s="225">
        <v>18</v>
      </c>
      <c r="B37" s="410" t="s">
        <v>17</v>
      </c>
      <c r="C37" s="410"/>
      <c r="D37" s="410"/>
      <c r="E37" s="410"/>
      <c r="F37" s="410"/>
      <c r="G37" s="5"/>
      <c r="H37" s="86">
        <f>H35*G36%</f>
        <v>0</v>
      </c>
      <c r="I37" s="23"/>
    </row>
    <row r="38" spans="1:10" ht="24.75" customHeight="1">
      <c r="A38" s="225">
        <v>19</v>
      </c>
      <c r="B38" s="397" t="s">
        <v>344</v>
      </c>
      <c r="C38" s="398"/>
      <c r="D38" s="398"/>
      <c r="E38" s="398"/>
      <c r="F38" s="399"/>
      <c r="G38" s="5"/>
      <c r="H38" s="151">
        <f>(H35)*0.5</f>
        <v>1.5577767245752703</v>
      </c>
      <c r="I38" s="23"/>
      <c r="J38" s="140"/>
    </row>
    <row r="39" spans="1:11" ht="30.75" customHeight="1">
      <c r="A39" s="225">
        <v>20</v>
      </c>
      <c r="B39" s="428" t="s">
        <v>504</v>
      </c>
      <c r="C39" s="401"/>
      <c r="D39" s="401"/>
      <c r="E39" s="401"/>
      <c r="F39" s="402"/>
      <c r="G39" s="5"/>
      <c r="H39" s="151">
        <f>H38*7</f>
        <v>10.904437072026893</v>
      </c>
      <c r="I39" s="23"/>
      <c r="J39" s="3">
        <v>10.3</v>
      </c>
      <c r="K39" s="140"/>
    </row>
    <row r="42" spans="1:8" ht="15">
      <c r="A42" s="3" t="s">
        <v>4</v>
      </c>
      <c r="E42" s="406"/>
      <c r="F42" s="406"/>
      <c r="G42" s="409" t="s">
        <v>5</v>
      </c>
      <c r="H42" s="409"/>
    </row>
    <row r="43" spans="5:8" ht="15">
      <c r="E43" s="406"/>
      <c r="F43" s="406"/>
      <c r="G43" s="409"/>
      <c r="H43" s="409"/>
    </row>
    <row r="44" spans="5:6" ht="15">
      <c r="E44" s="226"/>
      <c r="F44" s="226"/>
    </row>
    <row r="45" spans="5:6" ht="15">
      <c r="E45" s="226"/>
      <c r="F45" s="226"/>
    </row>
    <row r="46" spans="5:6" ht="15">
      <c r="E46" s="226"/>
      <c r="F46" s="226"/>
    </row>
    <row r="47" spans="5:6" ht="15">
      <c r="E47" s="226"/>
      <c r="F47" s="226"/>
    </row>
    <row r="48" spans="5:6" ht="15">
      <c r="E48" s="226"/>
      <c r="F48" s="226"/>
    </row>
    <row r="49" spans="5:6" ht="15">
      <c r="E49" s="226"/>
      <c r="F49" s="226"/>
    </row>
    <row r="50" spans="5:6" ht="15">
      <c r="E50" s="226"/>
      <c r="F50" s="226"/>
    </row>
    <row r="51" spans="5:6" ht="15">
      <c r="E51" s="226"/>
      <c r="F51" s="226"/>
    </row>
    <row r="52" spans="5:6" ht="15">
      <c r="E52" s="226"/>
      <c r="F52" s="226"/>
    </row>
    <row r="53" spans="5:6" ht="15">
      <c r="E53" s="226"/>
      <c r="F53" s="226"/>
    </row>
    <row r="54" spans="5:6" ht="15">
      <c r="E54" s="226"/>
      <c r="F54" s="226"/>
    </row>
    <row r="55" spans="5:6" ht="15">
      <c r="E55" s="226"/>
      <c r="F55" s="226"/>
    </row>
    <row r="56" spans="5:6" ht="15">
      <c r="E56" s="226"/>
      <c r="F56" s="226"/>
    </row>
    <row r="57" spans="5:6" ht="15">
      <c r="E57" s="226"/>
      <c r="F57" s="226"/>
    </row>
  </sheetData>
  <sheetProtection/>
  <mergeCells count="42">
    <mergeCell ref="G1:H1"/>
    <mergeCell ref="G2:H2"/>
    <mergeCell ref="G3:H3"/>
    <mergeCell ref="A6:H6"/>
    <mergeCell ref="A7:H7"/>
    <mergeCell ref="A8:H8"/>
    <mergeCell ref="B10:F10"/>
    <mergeCell ref="B11:F11"/>
    <mergeCell ref="B14:F14"/>
    <mergeCell ref="J14:M14"/>
    <mergeCell ref="B15:F15"/>
    <mergeCell ref="B16:F16"/>
    <mergeCell ref="B12:F12"/>
    <mergeCell ref="B13:F13"/>
    <mergeCell ref="B27:F27"/>
    <mergeCell ref="B28:F28"/>
    <mergeCell ref="B17:F17"/>
    <mergeCell ref="B18:F18"/>
    <mergeCell ref="B19:F19"/>
    <mergeCell ref="B20:F20"/>
    <mergeCell ref="B21:F21"/>
    <mergeCell ref="B22:F22"/>
    <mergeCell ref="E43:F43"/>
    <mergeCell ref="G43:H43"/>
    <mergeCell ref="B39:F39"/>
    <mergeCell ref="B23:F23"/>
    <mergeCell ref="B24:F24"/>
    <mergeCell ref="B30:F30"/>
    <mergeCell ref="B33:F33"/>
    <mergeCell ref="B34:F34"/>
    <mergeCell ref="B35:F35"/>
    <mergeCell ref="B25:F25"/>
    <mergeCell ref="B29:F29"/>
    <mergeCell ref="A25:A27"/>
    <mergeCell ref="B31:F31"/>
    <mergeCell ref="B32:F32"/>
    <mergeCell ref="E42:F42"/>
    <mergeCell ref="G42:H42"/>
    <mergeCell ref="B36:F36"/>
    <mergeCell ref="B37:F37"/>
    <mergeCell ref="B38:F38"/>
    <mergeCell ref="B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PageLayoutView="0" workbookViewId="0" topLeftCell="A19">
      <selection activeCell="A1" sqref="A1:H36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48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2"/>
      <c r="H10" s="19" t="s">
        <v>3</v>
      </c>
    </row>
    <row r="11" spans="1:8" ht="15">
      <c r="A11" s="25">
        <v>1</v>
      </c>
      <c r="B11" s="526" t="s">
        <v>214</v>
      </c>
      <c r="C11" s="527"/>
      <c r="D11" s="527"/>
      <c r="E11" s="527"/>
      <c r="F11" s="528"/>
      <c r="G11" s="86">
        <v>483.32</v>
      </c>
      <c r="H11" s="5"/>
    </row>
    <row r="12" spans="1:8" ht="15">
      <c r="A12" s="25">
        <v>2</v>
      </c>
      <c r="B12" s="526" t="s">
        <v>7</v>
      </c>
      <c r="C12" s="527"/>
      <c r="D12" s="527"/>
      <c r="E12" s="527"/>
      <c r="F12" s="528"/>
      <c r="G12" s="13">
        <v>0.35</v>
      </c>
      <c r="H12" s="5"/>
    </row>
    <row r="13" spans="1:8" ht="15">
      <c r="A13" s="25">
        <v>3</v>
      </c>
      <c r="B13" s="526" t="s">
        <v>8</v>
      </c>
      <c r="C13" s="527"/>
      <c r="D13" s="527"/>
      <c r="E13" s="527"/>
      <c r="F13" s="528"/>
      <c r="G13" s="86">
        <f>G11*G12/100</f>
        <v>1.6916199999999997</v>
      </c>
      <c r="H13" s="5"/>
    </row>
    <row r="14" spans="1:8" ht="30.75" customHeight="1">
      <c r="A14" s="25">
        <v>4</v>
      </c>
      <c r="B14" s="501" t="s">
        <v>12</v>
      </c>
      <c r="C14" s="502"/>
      <c r="D14" s="502"/>
      <c r="E14" s="502"/>
      <c r="F14" s="503"/>
      <c r="G14" s="10">
        <v>169.3</v>
      </c>
      <c r="H14" s="5"/>
    </row>
    <row r="15" spans="1:8" ht="15">
      <c r="A15" s="25">
        <v>5</v>
      </c>
      <c r="B15" s="526" t="s">
        <v>15</v>
      </c>
      <c r="C15" s="527"/>
      <c r="D15" s="527"/>
      <c r="E15" s="527"/>
      <c r="F15" s="528"/>
      <c r="G15" s="5"/>
      <c r="H15" s="86">
        <f>G13/G14</f>
        <v>0.009991848789131716</v>
      </c>
    </row>
    <row r="16" spans="1:8" ht="15">
      <c r="A16" s="25">
        <v>6</v>
      </c>
      <c r="B16" s="526" t="s">
        <v>9</v>
      </c>
      <c r="C16" s="527"/>
      <c r="D16" s="527"/>
      <c r="E16" s="527"/>
      <c r="F16" s="528"/>
      <c r="G16" s="6">
        <v>34.7</v>
      </c>
      <c r="H16" s="86">
        <f>H15*G16%</f>
        <v>0.003467171529828706</v>
      </c>
    </row>
    <row r="17" spans="1:8" ht="15">
      <c r="A17" s="25">
        <v>7</v>
      </c>
      <c r="B17" s="509" t="s">
        <v>10</v>
      </c>
      <c r="C17" s="510"/>
      <c r="D17" s="510"/>
      <c r="E17" s="510"/>
      <c r="F17" s="511"/>
      <c r="G17" s="7"/>
      <c r="H17" s="144">
        <f>H15+H16</f>
        <v>0.013459020318960423</v>
      </c>
    </row>
    <row r="18" spans="1:8" ht="15" customHeight="1">
      <c r="A18" s="25">
        <v>8</v>
      </c>
      <c r="B18" s="509" t="s">
        <v>11</v>
      </c>
      <c r="C18" s="510"/>
      <c r="D18" s="510"/>
      <c r="E18" s="510"/>
      <c r="F18" s="511"/>
      <c r="G18" s="12"/>
      <c r="H18" s="86"/>
    </row>
    <row r="19" spans="1:8" ht="29.25" customHeight="1">
      <c r="A19" s="25">
        <v>9</v>
      </c>
      <c r="B19" s="589" t="s">
        <v>258</v>
      </c>
      <c r="C19" s="590"/>
      <c r="D19" s="590"/>
      <c r="E19" s="590"/>
      <c r="F19" s="591"/>
      <c r="G19" s="146">
        <v>2</v>
      </c>
      <c r="H19" s="86"/>
    </row>
    <row r="20" spans="1:8" ht="15">
      <c r="A20" s="25">
        <v>10</v>
      </c>
      <c r="B20" s="526" t="s">
        <v>13</v>
      </c>
      <c r="C20" s="527"/>
      <c r="D20" s="527"/>
      <c r="E20" s="527"/>
      <c r="F20" s="528"/>
      <c r="G20" s="86">
        <v>5.77</v>
      </c>
      <c r="H20" s="86"/>
    </row>
    <row r="21" spans="1:8" ht="15" customHeight="1">
      <c r="A21" s="25">
        <v>11</v>
      </c>
      <c r="B21" s="526" t="s">
        <v>27</v>
      </c>
      <c r="C21" s="527"/>
      <c r="D21" s="527"/>
      <c r="E21" s="527"/>
      <c r="F21" s="528"/>
      <c r="G21" s="86">
        <f>G20/2</f>
        <v>2.885</v>
      </c>
      <c r="H21" s="86"/>
    </row>
    <row r="22" spans="1:8" ht="15">
      <c r="A22" s="25">
        <v>12</v>
      </c>
      <c r="B22" s="526" t="s">
        <v>26</v>
      </c>
      <c r="C22" s="527"/>
      <c r="D22" s="527"/>
      <c r="E22" s="527"/>
      <c r="F22" s="528"/>
      <c r="G22" s="146">
        <f>G21/365</f>
        <v>0.007904109589041095</v>
      </c>
      <c r="H22" s="146"/>
    </row>
    <row r="23" spans="1:8" ht="15">
      <c r="A23" s="25">
        <v>13</v>
      </c>
      <c r="B23" s="526" t="s">
        <v>23</v>
      </c>
      <c r="C23" s="527"/>
      <c r="D23" s="527"/>
      <c r="E23" s="527"/>
      <c r="F23" s="528"/>
      <c r="G23" s="15"/>
      <c r="H23" s="86">
        <f>G22/24</f>
        <v>0.00032933789954337893</v>
      </c>
    </row>
    <row r="24" spans="1:8" ht="15">
      <c r="A24" s="25">
        <v>14</v>
      </c>
      <c r="B24" s="509" t="s">
        <v>14</v>
      </c>
      <c r="C24" s="510"/>
      <c r="D24" s="510"/>
      <c r="E24" s="510"/>
      <c r="F24" s="511"/>
      <c r="G24" s="26"/>
      <c r="H24" s="144">
        <f>H17+H23</f>
        <v>0.013788358218503802</v>
      </c>
    </row>
    <row r="25" spans="1:8" ht="15">
      <c r="A25" s="25">
        <v>15</v>
      </c>
      <c r="B25" s="526" t="s">
        <v>18</v>
      </c>
      <c r="C25" s="527"/>
      <c r="D25" s="527"/>
      <c r="E25" s="527"/>
      <c r="F25" s="528"/>
      <c r="G25" s="15">
        <v>5</v>
      </c>
      <c r="H25" s="86"/>
    </row>
    <row r="26" spans="1:8" ht="15">
      <c r="A26" s="25">
        <v>16</v>
      </c>
      <c r="B26" s="526" t="s">
        <v>19</v>
      </c>
      <c r="C26" s="527"/>
      <c r="D26" s="527"/>
      <c r="E26" s="527"/>
      <c r="F26" s="528"/>
      <c r="G26" s="5"/>
      <c r="H26" s="86">
        <f>H24*G25%</f>
        <v>0.0006894179109251902</v>
      </c>
    </row>
    <row r="27" spans="1:8" ht="15">
      <c r="A27" s="25">
        <v>17</v>
      </c>
      <c r="B27" s="509" t="s">
        <v>20</v>
      </c>
      <c r="C27" s="510"/>
      <c r="D27" s="510"/>
      <c r="E27" s="510"/>
      <c r="F27" s="511"/>
      <c r="G27" s="7"/>
      <c r="H27" s="144">
        <f>H24+H26</f>
        <v>0.014477776129428993</v>
      </c>
    </row>
    <row r="28" spans="1:8" ht="15">
      <c r="A28" s="25">
        <v>18</v>
      </c>
      <c r="B28" s="526" t="s">
        <v>16</v>
      </c>
      <c r="C28" s="527"/>
      <c r="D28" s="527"/>
      <c r="E28" s="527"/>
      <c r="F28" s="528"/>
      <c r="G28" s="5"/>
      <c r="H28" s="86"/>
    </row>
    <row r="29" spans="1:9" ht="15">
      <c r="A29" s="25">
        <v>19</v>
      </c>
      <c r="B29" s="526" t="s">
        <v>17</v>
      </c>
      <c r="C29" s="527"/>
      <c r="D29" s="527"/>
      <c r="E29" s="527"/>
      <c r="F29" s="528"/>
      <c r="G29" s="5"/>
      <c r="H29" s="86">
        <f>H27*G28%</f>
        <v>0</v>
      </c>
      <c r="I29" s="23"/>
    </row>
    <row r="30" spans="1:9" ht="15">
      <c r="A30" s="25">
        <v>20</v>
      </c>
      <c r="B30" s="526" t="s">
        <v>22</v>
      </c>
      <c r="C30" s="527"/>
      <c r="D30" s="527"/>
      <c r="E30" s="527"/>
      <c r="F30" s="528"/>
      <c r="G30" s="5"/>
      <c r="H30" s="86">
        <f>H27+H29</f>
        <v>0.014477776129428993</v>
      </c>
      <c r="I30" s="23"/>
    </row>
    <row r="31" spans="1:8" ht="15">
      <c r="A31" s="25">
        <v>21</v>
      </c>
      <c r="B31" s="509" t="s">
        <v>21</v>
      </c>
      <c r="C31" s="510"/>
      <c r="D31" s="510"/>
      <c r="E31" s="510"/>
      <c r="F31" s="511"/>
      <c r="G31" s="7"/>
      <c r="H31" s="147">
        <f>H30*24</f>
        <v>0.34746662710629583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8"/>
      <c r="F35" s="18"/>
    </row>
    <row r="36" spans="5:6" ht="15">
      <c r="E36" s="18"/>
      <c r="F36" s="18"/>
    </row>
    <row r="37" spans="5:6" ht="15">
      <c r="E37" s="18"/>
      <c r="F37" s="18"/>
    </row>
    <row r="38" spans="5:6" ht="15">
      <c r="E38" s="18"/>
      <c r="F38" s="18"/>
    </row>
    <row r="39" spans="5:6" ht="15">
      <c r="E39" s="18"/>
      <c r="F39" s="18"/>
    </row>
    <row r="40" spans="5:6" ht="15">
      <c r="E40" s="18"/>
      <c r="F40" s="18"/>
    </row>
    <row r="41" spans="5:6" ht="15">
      <c r="E41" s="18"/>
      <c r="F41" s="18"/>
    </row>
    <row r="42" spans="5:6" ht="15">
      <c r="E42" s="18"/>
      <c r="F42" s="18"/>
    </row>
    <row r="43" spans="5:6" ht="15">
      <c r="E43" s="18"/>
      <c r="F43" s="18"/>
    </row>
    <row r="44" spans="5:6" ht="15">
      <c r="E44" s="18"/>
      <c r="F44" s="18"/>
    </row>
    <row r="45" spans="5:6" ht="15">
      <c r="E45" s="18"/>
      <c r="F45" s="18"/>
    </row>
    <row r="46" spans="5:6" ht="15">
      <c r="E46" s="18"/>
      <c r="F46" s="18"/>
    </row>
    <row r="47" spans="5:6" ht="15">
      <c r="E47" s="18"/>
      <c r="F47" s="18"/>
    </row>
    <row r="48" spans="5:6" ht="15">
      <c r="E48" s="18"/>
      <c r="F48" s="18"/>
    </row>
  </sheetData>
  <sheetProtection/>
  <mergeCells count="30">
    <mergeCell ref="E34:F34"/>
    <mergeCell ref="G34:H34"/>
    <mergeCell ref="B18:F18"/>
    <mergeCell ref="B19:F19"/>
    <mergeCell ref="B20:F20"/>
    <mergeCell ref="B29:F29"/>
    <mergeCell ref="B30:F30"/>
    <mergeCell ref="B31:F31"/>
    <mergeCell ref="B24:F24"/>
    <mergeCell ref="B26:F26"/>
    <mergeCell ref="G1:H1"/>
    <mergeCell ref="G2:H2"/>
    <mergeCell ref="G3:H3"/>
    <mergeCell ref="A6:H6"/>
    <mergeCell ref="A7:H7"/>
    <mergeCell ref="A8:H8"/>
    <mergeCell ref="B28:F28"/>
    <mergeCell ref="B21:F21"/>
    <mergeCell ref="B25:F25"/>
    <mergeCell ref="B22:F22"/>
    <mergeCell ref="B23:F23"/>
    <mergeCell ref="B27:F27"/>
    <mergeCell ref="B10:F10"/>
    <mergeCell ref="B11:F11"/>
    <mergeCell ref="B13:F13"/>
    <mergeCell ref="B14:F14"/>
    <mergeCell ref="B15:F15"/>
    <mergeCell ref="B17:F17"/>
    <mergeCell ref="B12:F12"/>
    <mergeCell ref="B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PageLayoutView="0" workbookViewId="0" topLeftCell="A13">
      <selection activeCell="A1" sqref="A1:H35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49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2"/>
      <c r="H10" s="19" t="s">
        <v>3</v>
      </c>
    </row>
    <row r="11" spans="1:8" ht="15">
      <c r="A11" s="25">
        <v>1</v>
      </c>
      <c r="B11" s="526" t="s">
        <v>215</v>
      </c>
      <c r="C11" s="527"/>
      <c r="D11" s="527"/>
      <c r="E11" s="527"/>
      <c r="F11" s="528"/>
      <c r="G11" s="86">
        <v>483.32</v>
      </c>
      <c r="H11" s="5"/>
    </row>
    <row r="12" spans="1:8" ht="15">
      <c r="A12" s="25">
        <v>2</v>
      </c>
      <c r="B12" s="526" t="s">
        <v>7</v>
      </c>
      <c r="C12" s="527"/>
      <c r="D12" s="527"/>
      <c r="E12" s="527"/>
      <c r="F12" s="528"/>
      <c r="G12" s="13">
        <v>0.35</v>
      </c>
      <c r="H12" s="5"/>
    </row>
    <row r="13" spans="1:8" ht="15">
      <c r="A13" s="25">
        <v>3</v>
      </c>
      <c r="B13" s="526" t="s">
        <v>8</v>
      </c>
      <c r="C13" s="527"/>
      <c r="D13" s="527"/>
      <c r="E13" s="527"/>
      <c r="F13" s="528"/>
      <c r="G13" s="86">
        <f>G11*G12/100</f>
        <v>1.6916199999999997</v>
      </c>
      <c r="H13" s="5"/>
    </row>
    <row r="14" spans="1:8" ht="30.75" customHeight="1">
      <c r="A14" s="25">
        <v>4</v>
      </c>
      <c r="B14" s="501" t="s">
        <v>12</v>
      </c>
      <c r="C14" s="502"/>
      <c r="D14" s="502"/>
      <c r="E14" s="502"/>
      <c r="F14" s="503"/>
      <c r="G14" s="10">
        <v>168</v>
      </c>
      <c r="H14" s="5"/>
    </row>
    <row r="15" spans="1:8" ht="15">
      <c r="A15" s="25">
        <v>5</v>
      </c>
      <c r="B15" s="526" t="s">
        <v>15</v>
      </c>
      <c r="C15" s="527"/>
      <c r="D15" s="527"/>
      <c r="E15" s="527"/>
      <c r="F15" s="528"/>
      <c r="G15" s="5"/>
      <c r="H15" s="86">
        <f>G13/G14</f>
        <v>0.010069166666666666</v>
      </c>
    </row>
    <row r="16" spans="1:8" ht="15">
      <c r="A16" s="25">
        <v>6</v>
      </c>
      <c r="B16" s="526" t="s">
        <v>9</v>
      </c>
      <c r="C16" s="527"/>
      <c r="D16" s="527"/>
      <c r="E16" s="527"/>
      <c r="F16" s="528"/>
      <c r="G16" s="6">
        <v>34.7</v>
      </c>
      <c r="H16" s="86">
        <f>H15*G16%</f>
        <v>0.003494000833333333</v>
      </c>
    </row>
    <row r="17" spans="1:8" ht="15">
      <c r="A17" s="25">
        <v>7</v>
      </c>
      <c r="B17" s="509" t="s">
        <v>10</v>
      </c>
      <c r="C17" s="510"/>
      <c r="D17" s="510"/>
      <c r="E17" s="510"/>
      <c r="F17" s="511"/>
      <c r="G17" s="7"/>
      <c r="H17" s="144">
        <f>H15+H16</f>
        <v>0.013563167499999999</v>
      </c>
    </row>
    <row r="18" spans="1:8" ht="15" customHeight="1" hidden="1">
      <c r="A18" s="25">
        <v>8</v>
      </c>
      <c r="B18" s="509" t="s">
        <v>11</v>
      </c>
      <c r="C18" s="510"/>
      <c r="D18" s="510"/>
      <c r="E18" s="510"/>
      <c r="F18" s="511"/>
      <c r="G18" s="12"/>
      <c r="H18" s="86"/>
    </row>
    <row r="19" spans="1:8" ht="29.25" customHeight="1" hidden="1">
      <c r="A19" s="25">
        <v>9</v>
      </c>
      <c r="B19" s="589" t="s">
        <v>47</v>
      </c>
      <c r="C19" s="590"/>
      <c r="D19" s="590"/>
      <c r="E19" s="590"/>
      <c r="F19" s="591"/>
      <c r="G19" s="14">
        <v>2</v>
      </c>
      <c r="H19" s="86"/>
    </row>
    <row r="20" spans="1:8" ht="15" hidden="1">
      <c r="A20" s="25">
        <v>10</v>
      </c>
      <c r="B20" s="526" t="s">
        <v>13</v>
      </c>
      <c r="C20" s="527"/>
      <c r="D20" s="527"/>
      <c r="E20" s="527"/>
      <c r="F20" s="528"/>
      <c r="G20" s="86">
        <v>5.81</v>
      </c>
      <c r="H20" s="86"/>
    </row>
    <row r="21" spans="1:8" ht="15" customHeight="1" hidden="1">
      <c r="A21" s="25">
        <v>11</v>
      </c>
      <c r="B21" s="526" t="s">
        <v>27</v>
      </c>
      <c r="C21" s="527"/>
      <c r="D21" s="527"/>
      <c r="E21" s="527"/>
      <c r="F21" s="528"/>
      <c r="G21" s="86">
        <f>G20/2</f>
        <v>2.905</v>
      </c>
      <c r="H21" s="86"/>
    </row>
    <row r="22" spans="1:8" ht="15" hidden="1">
      <c r="A22" s="25">
        <v>12</v>
      </c>
      <c r="B22" s="526" t="s">
        <v>26</v>
      </c>
      <c r="C22" s="527"/>
      <c r="D22" s="527"/>
      <c r="E22" s="527"/>
      <c r="F22" s="528"/>
      <c r="G22" s="146">
        <f>G21/365</f>
        <v>0.00795890410958904</v>
      </c>
      <c r="H22" s="146"/>
    </row>
    <row r="23" spans="1:8" ht="15" hidden="1">
      <c r="A23" s="25">
        <v>13</v>
      </c>
      <c r="B23" s="526" t="s">
        <v>23</v>
      </c>
      <c r="C23" s="527"/>
      <c r="D23" s="527"/>
      <c r="E23" s="527"/>
      <c r="F23" s="528"/>
      <c r="G23" s="15"/>
      <c r="H23" s="86">
        <f>G22/24</f>
        <v>0.00033162100456621003</v>
      </c>
    </row>
    <row r="24" spans="1:8" ht="15">
      <c r="A24" s="25">
        <v>14</v>
      </c>
      <c r="B24" s="509" t="s">
        <v>14</v>
      </c>
      <c r="C24" s="510"/>
      <c r="D24" s="510"/>
      <c r="E24" s="510"/>
      <c r="F24" s="511"/>
      <c r="G24" s="26"/>
      <c r="H24" s="144">
        <f>H17+H23</f>
        <v>0.013894788504566208</v>
      </c>
    </row>
    <row r="25" spans="1:8" ht="15">
      <c r="A25" s="25">
        <v>15</v>
      </c>
      <c r="B25" s="526" t="s">
        <v>18</v>
      </c>
      <c r="C25" s="527"/>
      <c r="D25" s="527"/>
      <c r="E25" s="527"/>
      <c r="F25" s="528"/>
      <c r="G25" s="15">
        <v>5</v>
      </c>
      <c r="H25" s="86"/>
    </row>
    <row r="26" spans="1:8" ht="15">
      <c r="A26" s="25">
        <v>16</v>
      </c>
      <c r="B26" s="526" t="s">
        <v>19</v>
      </c>
      <c r="C26" s="527"/>
      <c r="D26" s="527"/>
      <c r="E26" s="527"/>
      <c r="F26" s="528"/>
      <c r="G26" s="5"/>
      <c r="H26" s="86">
        <f>H24*G25%</f>
        <v>0.0006947394252283105</v>
      </c>
    </row>
    <row r="27" spans="1:8" ht="15">
      <c r="A27" s="25">
        <v>17</v>
      </c>
      <c r="B27" s="509" t="s">
        <v>20</v>
      </c>
      <c r="C27" s="510"/>
      <c r="D27" s="510"/>
      <c r="E27" s="510"/>
      <c r="F27" s="511"/>
      <c r="G27" s="7"/>
      <c r="H27" s="144">
        <f>H24+H26</f>
        <v>0.014589527929794519</v>
      </c>
    </row>
    <row r="28" spans="1:8" ht="15">
      <c r="A28" s="25">
        <v>18</v>
      </c>
      <c r="B28" s="526" t="s">
        <v>16</v>
      </c>
      <c r="C28" s="527"/>
      <c r="D28" s="527"/>
      <c r="E28" s="527"/>
      <c r="F28" s="528"/>
      <c r="G28" s="5"/>
      <c r="H28" s="86"/>
    </row>
    <row r="29" spans="1:9" ht="15">
      <c r="A29" s="25">
        <v>19</v>
      </c>
      <c r="B29" s="526" t="s">
        <v>17</v>
      </c>
      <c r="C29" s="527"/>
      <c r="D29" s="527"/>
      <c r="E29" s="527"/>
      <c r="F29" s="528"/>
      <c r="G29" s="5"/>
      <c r="H29" s="86">
        <f>H27*G28%</f>
        <v>0</v>
      </c>
      <c r="I29" s="23"/>
    </row>
    <row r="30" spans="1:9" ht="15">
      <c r="A30" s="25">
        <v>20</v>
      </c>
      <c r="B30" s="526" t="s">
        <v>22</v>
      </c>
      <c r="C30" s="527"/>
      <c r="D30" s="527"/>
      <c r="E30" s="527"/>
      <c r="F30" s="528"/>
      <c r="G30" s="5"/>
      <c r="H30" s="86">
        <f>H27+H29</f>
        <v>0.014589527929794519</v>
      </c>
      <c r="I30" s="23"/>
    </row>
    <row r="31" spans="1:8" ht="15">
      <c r="A31" s="25">
        <v>21</v>
      </c>
      <c r="B31" s="509" t="s">
        <v>21</v>
      </c>
      <c r="C31" s="510"/>
      <c r="D31" s="510"/>
      <c r="E31" s="510"/>
      <c r="F31" s="511"/>
      <c r="G31" s="7"/>
      <c r="H31" s="147">
        <f>H30*24</f>
        <v>0.35014867031506847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8"/>
      <c r="F35" s="18"/>
    </row>
    <row r="36" spans="5:6" ht="15">
      <c r="E36" s="18"/>
      <c r="F36" s="18"/>
    </row>
    <row r="37" spans="5:6" ht="15">
      <c r="E37" s="18"/>
      <c r="F37" s="18"/>
    </row>
    <row r="38" spans="5:6" ht="15">
      <c r="E38" s="18"/>
      <c r="F38" s="18"/>
    </row>
    <row r="39" spans="5:6" ht="15">
      <c r="E39" s="18"/>
      <c r="F39" s="18"/>
    </row>
    <row r="40" spans="5:6" ht="15">
      <c r="E40" s="18"/>
      <c r="F40" s="18"/>
    </row>
    <row r="41" spans="5:6" ht="15">
      <c r="E41" s="18"/>
      <c r="F41" s="18"/>
    </row>
    <row r="42" spans="5:6" ht="15">
      <c r="E42" s="18"/>
      <c r="F42" s="18"/>
    </row>
    <row r="43" spans="5:6" ht="15">
      <c r="E43" s="18"/>
      <c r="F43" s="18"/>
    </row>
    <row r="44" spans="5:6" ht="15">
      <c r="E44" s="18"/>
      <c r="F44" s="18"/>
    </row>
    <row r="45" spans="5:6" ht="15">
      <c r="E45" s="18"/>
      <c r="F45" s="18"/>
    </row>
    <row r="46" spans="5:6" ht="15">
      <c r="E46" s="18"/>
      <c r="F46" s="18"/>
    </row>
    <row r="47" spans="5:6" ht="15">
      <c r="E47" s="18"/>
      <c r="F47" s="18"/>
    </row>
    <row r="48" spans="5:6" ht="15">
      <c r="E48" s="18"/>
      <c r="F48" s="18"/>
    </row>
  </sheetData>
  <sheetProtection/>
  <mergeCells count="30">
    <mergeCell ref="B30:F30"/>
    <mergeCell ref="B31:F31"/>
    <mergeCell ref="E34:F34"/>
    <mergeCell ref="G34:H34"/>
    <mergeCell ref="G1:H1"/>
    <mergeCell ref="G2:H2"/>
    <mergeCell ref="G3:H3"/>
    <mergeCell ref="A6:H6"/>
    <mergeCell ref="A7:H7"/>
    <mergeCell ref="A8:H8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8:F28"/>
    <mergeCell ref="B29:F29"/>
    <mergeCell ref="B22:F22"/>
    <mergeCell ref="B23:F23"/>
    <mergeCell ref="B24:F24"/>
    <mergeCell ref="B25:F25"/>
    <mergeCell ref="B26:F26"/>
    <mergeCell ref="B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PageLayoutView="0" workbookViewId="0" topLeftCell="A15">
      <selection activeCell="A1" sqref="A1:H36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53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2"/>
      <c r="H10" s="19" t="s">
        <v>3</v>
      </c>
    </row>
    <row r="11" spans="1:8" ht="15">
      <c r="A11" s="25">
        <v>1</v>
      </c>
      <c r="B11" s="526" t="s">
        <v>276</v>
      </c>
      <c r="C11" s="527"/>
      <c r="D11" s="527"/>
      <c r="E11" s="527"/>
      <c r="F11" s="528"/>
      <c r="G11" s="86">
        <v>483.32</v>
      </c>
      <c r="H11" s="5"/>
    </row>
    <row r="12" spans="1:8" ht="15">
      <c r="A12" s="25">
        <v>2</v>
      </c>
      <c r="B12" s="526" t="s">
        <v>7</v>
      </c>
      <c r="C12" s="527"/>
      <c r="D12" s="527"/>
      <c r="E12" s="527"/>
      <c r="F12" s="528"/>
      <c r="G12" s="13">
        <v>0.35</v>
      </c>
      <c r="H12" s="86"/>
    </row>
    <row r="13" spans="1:8" ht="15">
      <c r="A13" s="25">
        <v>3</v>
      </c>
      <c r="B13" s="526" t="s">
        <v>8</v>
      </c>
      <c r="C13" s="527"/>
      <c r="D13" s="527"/>
      <c r="E13" s="527"/>
      <c r="F13" s="528"/>
      <c r="G13" s="86">
        <f>G11*G12/100</f>
        <v>1.6916199999999997</v>
      </c>
      <c r="H13" s="86"/>
    </row>
    <row r="14" spans="1:8" ht="30.75" customHeight="1">
      <c r="A14" s="25">
        <v>4</v>
      </c>
      <c r="B14" s="501" t="s">
        <v>12</v>
      </c>
      <c r="C14" s="502"/>
      <c r="D14" s="502"/>
      <c r="E14" s="502"/>
      <c r="F14" s="503"/>
      <c r="G14" s="10">
        <v>168</v>
      </c>
      <c r="H14" s="86"/>
    </row>
    <row r="15" spans="1:8" ht="15">
      <c r="A15" s="25">
        <v>5</v>
      </c>
      <c r="B15" s="526" t="s">
        <v>15</v>
      </c>
      <c r="C15" s="527"/>
      <c r="D15" s="527"/>
      <c r="E15" s="527"/>
      <c r="F15" s="528"/>
      <c r="G15" s="5"/>
      <c r="H15" s="86">
        <f>G13/G14</f>
        <v>0.010069166666666666</v>
      </c>
    </row>
    <row r="16" spans="1:8" ht="15">
      <c r="A16" s="25">
        <v>6</v>
      </c>
      <c r="B16" s="526" t="s">
        <v>9</v>
      </c>
      <c r="C16" s="527"/>
      <c r="D16" s="527"/>
      <c r="E16" s="527"/>
      <c r="F16" s="528"/>
      <c r="G16" s="6">
        <v>34.7</v>
      </c>
      <c r="H16" s="86">
        <f>H15*G16%</f>
        <v>0.003494000833333333</v>
      </c>
    </row>
    <row r="17" spans="1:8" ht="15">
      <c r="A17" s="25">
        <v>7</v>
      </c>
      <c r="B17" s="509" t="s">
        <v>10</v>
      </c>
      <c r="C17" s="510"/>
      <c r="D17" s="510"/>
      <c r="E17" s="510"/>
      <c r="F17" s="511"/>
      <c r="G17" s="7"/>
      <c r="H17" s="144">
        <f>H15+H16</f>
        <v>0.013563167499999999</v>
      </c>
    </row>
    <row r="18" spans="1:8" ht="15" customHeight="1" hidden="1">
      <c r="A18" s="25">
        <v>8</v>
      </c>
      <c r="B18" s="509" t="s">
        <v>11</v>
      </c>
      <c r="C18" s="510"/>
      <c r="D18" s="510"/>
      <c r="E18" s="510"/>
      <c r="F18" s="511"/>
      <c r="G18" s="12"/>
      <c r="H18" s="86"/>
    </row>
    <row r="19" spans="1:8" ht="29.25" customHeight="1" hidden="1">
      <c r="A19" s="25">
        <v>9</v>
      </c>
      <c r="B19" s="589" t="s">
        <v>258</v>
      </c>
      <c r="C19" s="590"/>
      <c r="D19" s="590"/>
      <c r="E19" s="590"/>
      <c r="F19" s="591"/>
      <c r="G19" s="14">
        <v>2</v>
      </c>
      <c r="H19" s="86"/>
    </row>
    <row r="20" spans="1:8" ht="15" hidden="1">
      <c r="A20" s="25">
        <v>10</v>
      </c>
      <c r="B20" s="526" t="s">
        <v>13</v>
      </c>
      <c r="C20" s="527"/>
      <c r="D20" s="527"/>
      <c r="E20" s="527"/>
      <c r="F20" s="528"/>
      <c r="G20" s="86">
        <v>5.81</v>
      </c>
      <c r="H20" s="86"/>
    </row>
    <row r="21" spans="1:8" ht="15" customHeight="1" hidden="1">
      <c r="A21" s="25">
        <v>11</v>
      </c>
      <c r="B21" s="526" t="s">
        <v>27</v>
      </c>
      <c r="C21" s="527"/>
      <c r="D21" s="527"/>
      <c r="E21" s="527"/>
      <c r="F21" s="528"/>
      <c r="G21" s="86">
        <f>G20/2</f>
        <v>2.905</v>
      </c>
      <c r="H21" s="86"/>
    </row>
    <row r="22" spans="1:8" ht="15" hidden="1">
      <c r="A22" s="25">
        <v>12</v>
      </c>
      <c r="B22" s="526" t="s">
        <v>26</v>
      </c>
      <c r="C22" s="527"/>
      <c r="D22" s="527"/>
      <c r="E22" s="527"/>
      <c r="F22" s="528"/>
      <c r="G22" s="146">
        <f>G21/365</f>
        <v>0.00795890410958904</v>
      </c>
      <c r="H22" s="146"/>
    </row>
    <row r="23" spans="1:8" ht="15" hidden="1">
      <c r="A23" s="25">
        <v>13</v>
      </c>
      <c r="B23" s="526" t="s">
        <v>23</v>
      </c>
      <c r="C23" s="527"/>
      <c r="D23" s="527"/>
      <c r="E23" s="527"/>
      <c r="F23" s="528"/>
      <c r="G23" s="15"/>
      <c r="H23" s="86">
        <f>G22/24</f>
        <v>0.00033162100456621003</v>
      </c>
    </row>
    <row r="24" spans="1:8" ht="15">
      <c r="A24" s="25">
        <v>14</v>
      </c>
      <c r="B24" s="509" t="s">
        <v>14</v>
      </c>
      <c r="C24" s="510"/>
      <c r="D24" s="510"/>
      <c r="E24" s="510"/>
      <c r="F24" s="511"/>
      <c r="G24" s="26"/>
      <c r="H24" s="144">
        <f>H17+H23</f>
        <v>0.013894788504566208</v>
      </c>
    </row>
    <row r="25" spans="1:8" ht="15">
      <c r="A25" s="25">
        <v>15</v>
      </c>
      <c r="B25" s="526" t="s">
        <v>18</v>
      </c>
      <c r="C25" s="527"/>
      <c r="D25" s="527"/>
      <c r="E25" s="527"/>
      <c r="F25" s="528"/>
      <c r="G25" s="15">
        <v>5</v>
      </c>
      <c r="H25" s="86"/>
    </row>
    <row r="26" spans="1:8" ht="15">
      <c r="A26" s="25">
        <v>16</v>
      </c>
      <c r="B26" s="526" t="s">
        <v>19</v>
      </c>
      <c r="C26" s="527"/>
      <c r="D26" s="527"/>
      <c r="E26" s="527"/>
      <c r="F26" s="528"/>
      <c r="G26" s="5"/>
      <c r="H26" s="86">
        <f>H24*G25%</f>
        <v>0.0006947394252283105</v>
      </c>
    </row>
    <row r="27" spans="1:8" ht="15">
      <c r="A27" s="25">
        <v>17</v>
      </c>
      <c r="B27" s="509" t="s">
        <v>20</v>
      </c>
      <c r="C27" s="510"/>
      <c r="D27" s="510"/>
      <c r="E27" s="510"/>
      <c r="F27" s="511"/>
      <c r="G27" s="7"/>
      <c r="H27" s="144">
        <f>H24+H26</f>
        <v>0.014589527929794519</v>
      </c>
    </row>
    <row r="28" spans="1:8" ht="15">
      <c r="A28" s="25">
        <v>18</v>
      </c>
      <c r="B28" s="526" t="s">
        <v>16</v>
      </c>
      <c r="C28" s="527"/>
      <c r="D28" s="527"/>
      <c r="E28" s="527"/>
      <c r="F28" s="528"/>
      <c r="G28" s="5"/>
      <c r="H28" s="86"/>
    </row>
    <row r="29" spans="1:9" ht="15">
      <c r="A29" s="25">
        <v>19</v>
      </c>
      <c r="B29" s="526" t="s">
        <v>17</v>
      </c>
      <c r="C29" s="527"/>
      <c r="D29" s="527"/>
      <c r="E29" s="527"/>
      <c r="F29" s="528"/>
      <c r="G29" s="5"/>
      <c r="H29" s="86">
        <f>H27*G28%</f>
        <v>0</v>
      </c>
      <c r="I29" s="23"/>
    </row>
    <row r="30" spans="1:9" ht="15">
      <c r="A30" s="25">
        <v>20</v>
      </c>
      <c r="B30" s="526" t="s">
        <v>22</v>
      </c>
      <c r="C30" s="527"/>
      <c r="D30" s="527"/>
      <c r="E30" s="527"/>
      <c r="F30" s="528"/>
      <c r="G30" s="5"/>
      <c r="H30" s="86">
        <f>H27+H29</f>
        <v>0.014589527929794519</v>
      </c>
      <c r="I30" s="23"/>
    </row>
    <row r="31" spans="1:8" ht="15">
      <c r="A31" s="25">
        <v>21</v>
      </c>
      <c r="B31" s="509" t="s">
        <v>287</v>
      </c>
      <c r="C31" s="510"/>
      <c r="D31" s="510"/>
      <c r="E31" s="510"/>
      <c r="F31" s="511"/>
      <c r="G31" s="7"/>
      <c r="H31" s="147">
        <f>H30*24</f>
        <v>0.35014867031506847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8"/>
      <c r="F35" s="18"/>
    </row>
    <row r="36" spans="5:6" ht="15">
      <c r="E36" s="18"/>
      <c r="F36" s="18"/>
    </row>
    <row r="37" spans="5:6" ht="15">
      <c r="E37" s="18"/>
      <c r="F37" s="18"/>
    </row>
    <row r="38" spans="5:6" ht="15">
      <c r="E38" s="18"/>
      <c r="F38" s="18"/>
    </row>
    <row r="39" spans="5:6" ht="15">
      <c r="E39" s="18"/>
      <c r="F39" s="18"/>
    </row>
    <row r="40" spans="5:6" ht="15">
      <c r="E40" s="18"/>
      <c r="F40" s="18"/>
    </row>
    <row r="41" spans="5:6" ht="15">
      <c r="E41" s="18"/>
      <c r="F41" s="18"/>
    </row>
    <row r="42" spans="5:6" ht="15">
      <c r="E42" s="18"/>
      <c r="F42" s="18"/>
    </row>
    <row r="43" spans="5:6" ht="15">
      <c r="E43" s="18"/>
      <c r="F43" s="18"/>
    </row>
    <row r="44" spans="5:6" ht="15">
      <c r="E44" s="18"/>
      <c r="F44" s="18"/>
    </row>
    <row r="45" spans="5:6" ht="15">
      <c r="E45" s="18"/>
      <c r="F45" s="18"/>
    </row>
    <row r="46" spans="5:6" ht="15">
      <c r="E46" s="18"/>
      <c r="F46" s="18"/>
    </row>
    <row r="47" spans="5:6" ht="15">
      <c r="E47" s="18"/>
      <c r="F47" s="18"/>
    </row>
    <row r="48" spans="5:6" ht="15">
      <c r="E48" s="18"/>
      <c r="F48" s="18"/>
    </row>
  </sheetData>
  <sheetProtection/>
  <mergeCells count="30">
    <mergeCell ref="E34:F34"/>
    <mergeCell ref="G34:H34"/>
    <mergeCell ref="B28:F28"/>
    <mergeCell ref="B29:F29"/>
    <mergeCell ref="B30:F30"/>
    <mergeCell ref="B31:F31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PageLayoutView="0" workbookViewId="0" topLeftCell="A15">
      <selection activeCell="A1" sqref="A1:H38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52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2"/>
      <c r="H10" s="19" t="s">
        <v>3</v>
      </c>
    </row>
    <row r="11" spans="1:8" ht="15">
      <c r="A11" s="25">
        <v>1</v>
      </c>
      <c r="B11" s="526" t="s">
        <v>216</v>
      </c>
      <c r="C11" s="527"/>
      <c r="D11" s="527"/>
      <c r="E11" s="527"/>
      <c r="F11" s="528"/>
      <c r="G11" s="86">
        <v>483.32</v>
      </c>
      <c r="H11" s="5"/>
    </row>
    <row r="12" spans="1:8" ht="15">
      <c r="A12" s="25">
        <v>2</v>
      </c>
      <c r="B12" s="526" t="s">
        <v>7</v>
      </c>
      <c r="C12" s="527"/>
      <c r="D12" s="527"/>
      <c r="E12" s="527"/>
      <c r="F12" s="528"/>
      <c r="G12" s="13">
        <v>0.35</v>
      </c>
      <c r="H12" s="5"/>
    </row>
    <row r="13" spans="1:8" ht="15">
      <c r="A13" s="25">
        <v>3</v>
      </c>
      <c r="B13" s="526" t="s">
        <v>8</v>
      </c>
      <c r="C13" s="527"/>
      <c r="D13" s="527"/>
      <c r="E13" s="527"/>
      <c r="F13" s="528"/>
      <c r="G13" s="86">
        <f>G11*G12/100</f>
        <v>1.6916199999999997</v>
      </c>
      <c r="H13" s="5"/>
    </row>
    <row r="14" spans="1:8" ht="30.75" customHeight="1">
      <c r="A14" s="25">
        <v>4</v>
      </c>
      <c r="B14" s="501" t="s">
        <v>12</v>
      </c>
      <c r="C14" s="502"/>
      <c r="D14" s="502"/>
      <c r="E14" s="502"/>
      <c r="F14" s="503"/>
      <c r="G14" s="10">
        <v>167.33</v>
      </c>
      <c r="H14" s="5"/>
    </row>
    <row r="15" spans="1:8" ht="15">
      <c r="A15" s="25">
        <v>5</v>
      </c>
      <c r="B15" s="526" t="s">
        <v>15</v>
      </c>
      <c r="C15" s="527"/>
      <c r="D15" s="527"/>
      <c r="E15" s="527"/>
      <c r="F15" s="528"/>
      <c r="G15" s="5"/>
      <c r="H15" s="86">
        <f>G13/G14</f>
        <v>0.010109484252674354</v>
      </c>
    </row>
    <row r="16" spans="1:8" ht="15">
      <c r="A16" s="25">
        <v>6</v>
      </c>
      <c r="B16" s="526" t="s">
        <v>9</v>
      </c>
      <c r="C16" s="527"/>
      <c r="D16" s="527"/>
      <c r="E16" s="527"/>
      <c r="F16" s="528"/>
      <c r="G16" s="6">
        <v>34.7</v>
      </c>
      <c r="H16" s="86">
        <f>H15*G16%</f>
        <v>0.003507991035678001</v>
      </c>
    </row>
    <row r="17" spans="1:8" ht="15">
      <c r="A17" s="25">
        <v>7</v>
      </c>
      <c r="B17" s="509" t="s">
        <v>10</v>
      </c>
      <c r="C17" s="510"/>
      <c r="D17" s="510"/>
      <c r="E17" s="510"/>
      <c r="F17" s="511"/>
      <c r="G17" s="7"/>
      <c r="H17" s="144">
        <f>H15+H16</f>
        <v>0.013617475288352355</v>
      </c>
    </row>
    <row r="18" spans="1:8" ht="15" customHeight="1" hidden="1">
      <c r="A18" s="25">
        <v>8</v>
      </c>
      <c r="B18" s="509" t="s">
        <v>11</v>
      </c>
      <c r="C18" s="510"/>
      <c r="D18" s="510"/>
      <c r="E18" s="510"/>
      <c r="F18" s="511"/>
      <c r="G18" s="12"/>
      <c r="H18" s="86"/>
    </row>
    <row r="19" spans="1:8" ht="29.25" customHeight="1" hidden="1">
      <c r="A19" s="25">
        <v>9</v>
      </c>
      <c r="B19" s="589" t="s">
        <v>47</v>
      </c>
      <c r="C19" s="590"/>
      <c r="D19" s="590"/>
      <c r="E19" s="590"/>
      <c r="F19" s="591"/>
      <c r="G19" s="14">
        <v>2</v>
      </c>
      <c r="H19" s="86"/>
    </row>
    <row r="20" spans="1:8" ht="15" hidden="1">
      <c r="A20" s="25">
        <v>10</v>
      </c>
      <c r="B20" s="526" t="s">
        <v>13</v>
      </c>
      <c r="C20" s="527"/>
      <c r="D20" s="527"/>
      <c r="E20" s="527"/>
      <c r="F20" s="528"/>
      <c r="G20" s="86">
        <v>5.94</v>
      </c>
      <c r="H20" s="86"/>
    </row>
    <row r="21" spans="1:8" ht="15" customHeight="1" hidden="1">
      <c r="A21" s="25">
        <v>11</v>
      </c>
      <c r="B21" s="526" t="s">
        <v>27</v>
      </c>
      <c r="C21" s="527"/>
      <c r="D21" s="527"/>
      <c r="E21" s="527"/>
      <c r="F21" s="528"/>
      <c r="G21" s="86">
        <f>G20/2</f>
        <v>2.97</v>
      </c>
      <c r="H21" s="86"/>
    </row>
    <row r="22" spans="1:8" ht="15" hidden="1">
      <c r="A22" s="25">
        <v>12</v>
      </c>
      <c r="B22" s="526" t="s">
        <v>26</v>
      </c>
      <c r="C22" s="527"/>
      <c r="D22" s="527"/>
      <c r="E22" s="527"/>
      <c r="F22" s="528"/>
      <c r="G22" s="146">
        <f>G21/365</f>
        <v>0.008136986301369864</v>
      </c>
      <c r="H22" s="146"/>
    </row>
    <row r="23" spans="1:8" ht="15" hidden="1">
      <c r="A23" s="25">
        <v>13</v>
      </c>
      <c r="B23" s="526" t="s">
        <v>23</v>
      </c>
      <c r="C23" s="527"/>
      <c r="D23" s="527"/>
      <c r="E23" s="527"/>
      <c r="F23" s="528"/>
      <c r="G23" s="15"/>
      <c r="H23" s="86">
        <f>G22/24</f>
        <v>0.000339041095890411</v>
      </c>
    </row>
    <row r="24" spans="1:8" ht="15">
      <c r="A24" s="25">
        <v>14</v>
      </c>
      <c r="B24" s="509" t="s">
        <v>14</v>
      </c>
      <c r="C24" s="510"/>
      <c r="D24" s="510"/>
      <c r="E24" s="510"/>
      <c r="F24" s="511"/>
      <c r="G24" s="26"/>
      <c r="H24" s="144">
        <f>H17+H23</f>
        <v>0.013956516384242765</v>
      </c>
    </row>
    <row r="25" spans="1:8" ht="15">
      <c r="A25" s="25">
        <v>15</v>
      </c>
      <c r="B25" s="526" t="s">
        <v>18</v>
      </c>
      <c r="C25" s="527"/>
      <c r="D25" s="527"/>
      <c r="E25" s="527"/>
      <c r="F25" s="528"/>
      <c r="G25" s="15">
        <v>5</v>
      </c>
      <c r="H25" s="86"/>
    </row>
    <row r="26" spans="1:8" ht="15">
      <c r="A26" s="25">
        <v>16</v>
      </c>
      <c r="B26" s="526" t="s">
        <v>19</v>
      </c>
      <c r="C26" s="527"/>
      <c r="D26" s="527"/>
      <c r="E26" s="527"/>
      <c r="F26" s="528"/>
      <c r="G26" s="5"/>
      <c r="H26" s="86">
        <f>H24*G25%</f>
        <v>0.0006978258192121382</v>
      </c>
    </row>
    <row r="27" spans="1:8" ht="15">
      <c r="A27" s="25">
        <v>17</v>
      </c>
      <c r="B27" s="509" t="s">
        <v>20</v>
      </c>
      <c r="C27" s="510"/>
      <c r="D27" s="510"/>
      <c r="E27" s="510"/>
      <c r="F27" s="511"/>
      <c r="G27" s="7"/>
      <c r="H27" s="144">
        <f>H24+H26</f>
        <v>0.014654342203454903</v>
      </c>
    </row>
    <row r="28" spans="1:8" ht="15">
      <c r="A28" s="25">
        <v>18</v>
      </c>
      <c r="B28" s="526" t="s">
        <v>16</v>
      </c>
      <c r="C28" s="527"/>
      <c r="D28" s="527"/>
      <c r="E28" s="527"/>
      <c r="F28" s="528"/>
      <c r="G28" s="5"/>
      <c r="H28" s="86"/>
    </row>
    <row r="29" spans="1:9" ht="15">
      <c r="A29" s="25">
        <v>19</v>
      </c>
      <c r="B29" s="526" t="s">
        <v>17</v>
      </c>
      <c r="C29" s="527"/>
      <c r="D29" s="527"/>
      <c r="E29" s="527"/>
      <c r="F29" s="528"/>
      <c r="G29" s="5"/>
      <c r="H29" s="86">
        <f>H27*G28%</f>
        <v>0</v>
      </c>
      <c r="I29" s="23"/>
    </row>
    <row r="30" spans="1:9" ht="15">
      <c r="A30" s="25">
        <v>20</v>
      </c>
      <c r="B30" s="526" t="s">
        <v>22</v>
      </c>
      <c r="C30" s="527"/>
      <c r="D30" s="527"/>
      <c r="E30" s="527"/>
      <c r="F30" s="528"/>
      <c r="G30" s="5"/>
      <c r="H30" s="86">
        <f>H27+H29</f>
        <v>0.014654342203454903</v>
      </c>
      <c r="I30" s="23"/>
    </row>
    <row r="31" spans="1:8" ht="15">
      <c r="A31" s="25">
        <v>21</v>
      </c>
      <c r="B31" s="509" t="s">
        <v>287</v>
      </c>
      <c r="C31" s="510"/>
      <c r="D31" s="510"/>
      <c r="E31" s="510"/>
      <c r="F31" s="511"/>
      <c r="G31" s="7"/>
      <c r="H31" s="147">
        <f>H30*24</f>
        <v>0.35170421288291764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8"/>
      <c r="F35" s="18"/>
    </row>
    <row r="36" spans="5:6" ht="15">
      <c r="E36" s="18"/>
      <c r="F36" s="18"/>
    </row>
    <row r="37" spans="5:6" ht="15">
      <c r="E37" s="18"/>
      <c r="F37" s="18"/>
    </row>
    <row r="38" spans="5:6" ht="15">
      <c r="E38" s="18"/>
      <c r="F38" s="18"/>
    </row>
    <row r="39" spans="5:6" ht="15">
      <c r="E39" s="18"/>
      <c r="F39" s="18"/>
    </row>
    <row r="40" spans="5:6" ht="15">
      <c r="E40" s="18"/>
      <c r="F40" s="18"/>
    </row>
    <row r="41" spans="5:6" ht="15">
      <c r="E41" s="18"/>
      <c r="F41" s="18"/>
    </row>
    <row r="42" spans="5:6" ht="15">
      <c r="E42" s="18"/>
      <c r="F42" s="18"/>
    </row>
    <row r="43" spans="5:6" ht="15">
      <c r="E43" s="18"/>
      <c r="F43" s="18"/>
    </row>
    <row r="44" spans="5:6" ht="15">
      <c r="E44" s="18"/>
      <c r="F44" s="18"/>
    </row>
    <row r="45" spans="5:6" ht="15">
      <c r="E45" s="18"/>
      <c r="F45" s="18"/>
    </row>
    <row r="46" spans="5:6" ht="15">
      <c r="E46" s="18"/>
      <c r="F46" s="18"/>
    </row>
    <row r="47" spans="5:6" ht="15">
      <c r="E47" s="18"/>
      <c r="F47" s="18"/>
    </row>
    <row r="48" spans="5:6" ht="15">
      <c r="E48" s="18"/>
      <c r="F48" s="18"/>
    </row>
  </sheetData>
  <sheetProtection/>
  <mergeCells count="30">
    <mergeCell ref="E34:F34"/>
    <mergeCell ref="G34:H34"/>
    <mergeCell ref="B28:F28"/>
    <mergeCell ref="B29:F29"/>
    <mergeCell ref="B30:F30"/>
    <mergeCell ref="B31:F31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PageLayoutView="0" workbookViewId="0" topLeftCell="A5">
      <selection activeCell="B1" sqref="A1:H35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51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2"/>
      <c r="H10" s="19" t="s">
        <v>3</v>
      </c>
    </row>
    <row r="11" spans="1:8" ht="15">
      <c r="A11" s="25">
        <v>1</v>
      </c>
      <c r="B11" s="526" t="s">
        <v>217</v>
      </c>
      <c r="C11" s="527"/>
      <c r="D11" s="527"/>
      <c r="E11" s="527"/>
      <c r="F11" s="528"/>
      <c r="G11" s="86">
        <v>483.32</v>
      </c>
      <c r="H11" s="5"/>
    </row>
    <row r="12" spans="1:8" ht="15">
      <c r="A12" s="25">
        <v>2</v>
      </c>
      <c r="B12" s="526" t="s">
        <v>7</v>
      </c>
      <c r="C12" s="527"/>
      <c r="D12" s="527"/>
      <c r="E12" s="527"/>
      <c r="F12" s="528"/>
      <c r="G12" s="13">
        <v>0.35</v>
      </c>
      <c r="H12" s="5"/>
    </row>
    <row r="13" spans="1:8" ht="15">
      <c r="A13" s="25">
        <v>3</v>
      </c>
      <c r="B13" s="526" t="s">
        <v>8</v>
      </c>
      <c r="C13" s="527"/>
      <c r="D13" s="527"/>
      <c r="E13" s="527"/>
      <c r="F13" s="528"/>
      <c r="G13" s="86">
        <f>G11*G12/100</f>
        <v>1.6916199999999997</v>
      </c>
      <c r="H13" s="5"/>
    </row>
    <row r="14" spans="1:8" ht="30.75" customHeight="1">
      <c r="A14" s="25">
        <v>4</v>
      </c>
      <c r="B14" s="501" t="s">
        <v>12</v>
      </c>
      <c r="C14" s="502"/>
      <c r="D14" s="502"/>
      <c r="E14" s="502"/>
      <c r="F14" s="503"/>
      <c r="G14" s="216">
        <v>167.33</v>
      </c>
      <c r="H14" s="5"/>
    </row>
    <row r="15" spans="1:8" ht="15">
      <c r="A15" s="25">
        <v>5</v>
      </c>
      <c r="B15" s="526" t="s">
        <v>15</v>
      </c>
      <c r="C15" s="527"/>
      <c r="D15" s="527"/>
      <c r="E15" s="527"/>
      <c r="F15" s="528"/>
      <c r="G15" s="5"/>
      <c r="H15" s="86">
        <f>G13/G14</f>
        <v>0.010109484252674354</v>
      </c>
    </row>
    <row r="16" spans="1:8" ht="15">
      <c r="A16" s="25">
        <v>6</v>
      </c>
      <c r="B16" s="526" t="s">
        <v>9</v>
      </c>
      <c r="C16" s="527"/>
      <c r="D16" s="527"/>
      <c r="E16" s="527"/>
      <c r="F16" s="528"/>
      <c r="G16" s="6">
        <v>34.7</v>
      </c>
      <c r="H16" s="86">
        <f>H15*G16%</f>
        <v>0.003507991035678001</v>
      </c>
    </row>
    <row r="17" spans="1:8" ht="15">
      <c r="A17" s="25">
        <v>7</v>
      </c>
      <c r="B17" s="509" t="s">
        <v>10</v>
      </c>
      <c r="C17" s="510"/>
      <c r="D17" s="510"/>
      <c r="E17" s="510"/>
      <c r="F17" s="511"/>
      <c r="G17" s="7"/>
      <c r="H17" s="144">
        <f>H15+H16</f>
        <v>0.013617475288352355</v>
      </c>
    </row>
    <row r="18" spans="1:8" ht="15" customHeight="1" hidden="1">
      <c r="A18" s="25">
        <v>8</v>
      </c>
      <c r="B18" s="509" t="s">
        <v>11</v>
      </c>
      <c r="C18" s="510"/>
      <c r="D18" s="510"/>
      <c r="E18" s="510"/>
      <c r="F18" s="511"/>
      <c r="G18" s="12"/>
      <c r="H18" s="86"/>
    </row>
    <row r="19" spans="1:8" ht="29.25" customHeight="1" hidden="1">
      <c r="A19" s="25">
        <v>9</v>
      </c>
      <c r="B19" s="589" t="s">
        <v>258</v>
      </c>
      <c r="C19" s="590"/>
      <c r="D19" s="590"/>
      <c r="E19" s="590"/>
      <c r="F19" s="591"/>
      <c r="G19" s="14">
        <v>2</v>
      </c>
      <c r="H19" s="86"/>
    </row>
    <row r="20" spans="1:8" ht="15" hidden="1">
      <c r="A20" s="25">
        <v>10</v>
      </c>
      <c r="B20" s="526" t="s">
        <v>13</v>
      </c>
      <c r="C20" s="527"/>
      <c r="D20" s="527"/>
      <c r="E20" s="527"/>
      <c r="F20" s="528"/>
      <c r="G20" s="86">
        <v>5.98</v>
      </c>
      <c r="H20" s="86"/>
    </row>
    <row r="21" spans="1:8" ht="15" customHeight="1" hidden="1">
      <c r="A21" s="25">
        <v>11</v>
      </c>
      <c r="B21" s="526" t="s">
        <v>27</v>
      </c>
      <c r="C21" s="527"/>
      <c r="D21" s="527"/>
      <c r="E21" s="527"/>
      <c r="F21" s="528"/>
      <c r="G21" s="86">
        <f>G20/2</f>
        <v>2.99</v>
      </c>
      <c r="H21" s="86"/>
    </row>
    <row r="22" spans="1:8" ht="15" hidden="1">
      <c r="A22" s="25">
        <v>12</v>
      </c>
      <c r="B22" s="526" t="s">
        <v>26</v>
      </c>
      <c r="C22" s="527"/>
      <c r="D22" s="527"/>
      <c r="E22" s="527"/>
      <c r="F22" s="528"/>
      <c r="G22" s="146">
        <f>G21/365</f>
        <v>0.008191780821917809</v>
      </c>
      <c r="H22" s="146"/>
    </row>
    <row r="23" spans="1:8" ht="15" hidden="1">
      <c r="A23" s="25">
        <v>13</v>
      </c>
      <c r="B23" s="526" t="s">
        <v>23</v>
      </c>
      <c r="C23" s="527"/>
      <c r="D23" s="527"/>
      <c r="E23" s="527"/>
      <c r="F23" s="528"/>
      <c r="G23" s="15"/>
      <c r="H23" s="86">
        <f>G22/24</f>
        <v>0.00034132420091324204</v>
      </c>
    </row>
    <row r="24" spans="1:8" ht="15">
      <c r="A24" s="25">
        <v>14</v>
      </c>
      <c r="B24" s="509" t="s">
        <v>14</v>
      </c>
      <c r="C24" s="510"/>
      <c r="D24" s="510"/>
      <c r="E24" s="510"/>
      <c r="F24" s="511"/>
      <c r="G24" s="26"/>
      <c r="H24" s="144">
        <f>H17+H23</f>
        <v>0.013958799489265596</v>
      </c>
    </row>
    <row r="25" spans="1:8" ht="15">
      <c r="A25" s="25">
        <v>15</v>
      </c>
      <c r="B25" s="526" t="s">
        <v>18</v>
      </c>
      <c r="C25" s="527"/>
      <c r="D25" s="527"/>
      <c r="E25" s="527"/>
      <c r="F25" s="528"/>
      <c r="G25" s="15">
        <v>5</v>
      </c>
      <c r="H25" s="86"/>
    </row>
    <row r="26" spans="1:8" ht="15">
      <c r="A26" s="25">
        <v>16</v>
      </c>
      <c r="B26" s="526" t="s">
        <v>19</v>
      </c>
      <c r="C26" s="527"/>
      <c r="D26" s="527"/>
      <c r="E26" s="527"/>
      <c r="F26" s="528"/>
      <c r="G26" s="5"/>
      <c r="H26" s="86">
        <f>H24*G25%</f>
        <v>0.0006979399744632799</v>
      </c>
    </row>
    <row r="27" spans="1:8" ht="15">
      <c r="A27" s="25">
        <v>17</v>
      </c>
      <c r="B27" s="509" t="s">
        <v>20</v>
      </c>
      <c r="C27" s="510"/>
      <c r="D27" s="510"/>
      <c r="E27" s="510"/>
      <c r="F27" s="511"/>
      <c r="G27" s="7"/>
      <c r="H27" s="144">
        <f>H24+H26</f>
        <v>0.014656739463728877</v>
      </c>
    </row>
    <row r="28" spans="1:8" ht="15">
      <c r="A28" s="25">
        <v>18</v>
      </c>
      <c r="B28" s="526" t="s">
        <v>16</v>
      </c>
      <c r="C28" s="527"/>
      <c r="D28" s="527"/>
      <c r="E28" s="527"/>
      <c r="F28" s="528"/>
      <c r="G28" s="5"/>
      <c r="H28" s="86"/>
    </row>
    <row r="29" spans="1:9" ht="15">
      <c r="A29" s="25">
        <v>19</v>
      </c>
      <c r="B29" s="526" t="s">
        <v>17</v>
      </c>
      <c r="C29" s="527"/>
      <c r="D29" s="527"/>
      <c r="E29" s="527"/>
      <c r="F29" s="528"/>
      <c r="G29" s="5"/>
      <c r="H29" s="86">
        <f>H27*G28%</f>
        <v>0</v>
      </c>
      <c r="I29" s="23"/>
    </row>
    <row r="30" spans="1:9" ht="15">
      <c r="A30" s="25">
        <v>20</v>
      </c>
      <c r="B30" s="526" t="s">
        <v>22</v>
      </c>
      <c r="C30" s="527"/>
      <c r="D30" s="527"/>
      <c r="E30" s="527"/>
      <c r="F30" s="528"/>
      <c r="G30" s="5"/>
      <c r="H30" s="86">
        <f>H27+H29</f>
        <v>0.014656739463728877</v>
      </c>
      <c r="I30" s="23"/>
    </row>
    <row r="31" spans="1:8" ht="15">
      <c r="A31" s="25">
        <v>21</v>
      </c>
      <c r="B31" s="509" t="s">
        <v>287</v>
      </c>
      <c r="C31" s="510"/>
      <c r="D31" s="510"/>
      <c r="E31" s="510"/>
      <c r="F31" s="511"/>
      <c r="G31" s="7"/>
      <c r="H31" s="147">
        <f>H30*24</f>
        <v>0.35176174712949304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8"/>
      <c r="F35" s="18"/>
    </row>
    <row r="36" spans="5:6" ht="15">
      <c r="E36" s="18"/>
      <c r="F36" s="18"/>
    </row>
    <row r="37" spans="5:6" ht="15">
      <c r="E37" s="18"/>
      <c r="F37" s="18"/>
    </row>
    <row r="38" spans="5:6" ht="15">
      <c r="E38" s="18"/>
      <c r="F38" s="18"/>
    </row>
    <row r="39" spans="5:6" ht="15">
      <c r="E39" s="18"/>
      <c r="F39" s="18"/>
    </row>
    <row r="40" spans="5:6" ht="15">
      <c r="E40" s="18"/>
      <c r="F40" s="18"/>
    </row>
    <row r="41" spans="5:6" ht="15">
      <c r="E41" s="18"/>
      <c r="F41" s="18"/>
    </row>
    <row r="42" spans="5:6" ht="15">
      <c r="E42" s="18"/>
      <c r="F42" s="18"/>
    </row>
    <row r="43" spans="5:6" ht="15">
      <c r="E43" s="18"/>
      <c r="F43" s="18"/>
    </row>
    <row r="44" spans="5:6" ht="15">
      <c r="E44" s="18"/>
      <c r="F44" s="18"/>
    </row>
    <row r="45" spans="5:6" ht="15">
      <c r="E45" s="18"/>
      <c r="F45" s="18"/>
    </row>
    <row r="46" spans="5:6" ht="15">
      <c r="E46" s="18"/>
      <c r="F46" s="18"/>
    </row>
    <row r="47" spans="5:6" ht="15">
      <c r="E47" s="18"/>
      <c r="F47" s="18"/>
    </row>
    <row r="48" spans="5:6" ht="15">
      <c r="E48" s="18"/>
      <c r="F48" s="18"/>
    </row>
  </sheetData>
  <sheetProtection/>
  <mergeCells count="30">
    <mergeCell ref="E34:F34"/>
    <mergeCell ref="G34:H34"/>
    <mergeCell ref="B28:F28"/>
    <mergeCell ref="B29:F29"/>
    <mergeCell ref="B30:F30"/>
    <mergeCell ref="B31:F31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I48"/>
  <sheetViews>
    <sheetView zoomScalePageLayoutView="0" workbookViewId="0" topLeftCell="A17">
      <selection activeCell="M36" sqref="M36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54</v>
      </c>
      <c r="B8" s="421"/>
      <c r="C8" s="421"/>
      <c r="D8" s="421"/>
      <c r="E8" s="421"/>
      <c r="F8" s="421"/>
      <c r="G8" s="421"/>
      <c r="H8" s="421"/>
    </row>
    <row r="10" spans="1:8" ht="15">
      <c r="A10" s="4" t="s">
        <v>1</v>
      </c>
      <c r="B10" s="504" t="s">
        <v>2</v>
      </c>
      <c r="C10" s="504"/>
      <c r="D10" s="504"/>
      <c r="E10" s="504"/>
      <c r="F10" s="504"/>
      <c r="G10" s="22"/>
      <c r="H10" s="19" t="s">
        <v>3</v>
      </c>
    </row>
    <row r="11" spans="1:8" ht="15">
      <c r="A11" s="25">
        <v>1</v>
      </c>
      <c r="B11" s="526" t="s">
        <v>277</v>
      </c>
      <c r="C11" s="527"/>
      <c r="D11" s="527"/>
      <c r="E11" s="527"/>
      <c r="F11" s="528"/>
      <c r="G11" s="86">
        <v>543.74</v>
      </c>
      <c r="H11" s="5"/>
    </row>
    <row r="12" spans="1:8" ht="15">
      <c r="A12" s="25">
        <v>2</v>
      </c>
      <c r="B12" s="526" t="s">
        <v>7</v>
      </c>
      <c r="C12" s="527"/>
      <c r="D12" s="527"/>
      <c r="E12" s="527"/>
      <c r="F12" s="528"/>
      <c r="G12" s="13">
        <v>0.38</v>
      </c>
      <c r="H12" s="5"/>
    </row>
    <row r="13" spans="1:8" ht="15">
      <c r="A13" s="25">
        <v>3</v>
      </c>
      <c r="B13" s="526" t="s">
        <v>8</v>
      </c>
      <c r="C13" s="527"/>
      <c r="D13" s="527"/>
      <c r="E13" s="527"/>
      <c r="F13" s="528"/>
      <c r="G13" s="86">
        <f>G11*G12/100</f>
        <v>2.066212</v>
      </c>
      <c r="H13" s="5"/>
    </row>
    <row r="14" spans="1:8" ht="30.75" customHeight="1">
      <c r="A14" s="25">
        <v>4</v>
      </c>
      <c r="B14" s="501" t="s">
        <v>12</v>
      </c>
      <c r="C14" s="502"/>
      <c r="D14" s="502"/>
      <c r="E14" s="502"/>
      <c r="F14" s="503"/>
      <c r="G14" s="216">
        <v>167.33</v>
      </c>
      <c r="H14" s="5"/>
    </row>
    <row r="15" spans="1:8" ht="15">
      <c r="A15" s="25">
        <v>5</v>
      </c>
      <c r="B15" s="526" t="s">
        <v>15</v>
      </c>
      <c r="C15" s="527"/>
      <c r="D15" s="527"/>
      <c r="E15" s="527"/>
      <c r="F15" s="528"/>
      <c r="G15" s="5"/>
      <c r="H15" s="86">
        <f>G13/G14</f>
        <v>0.012348126456702324</v>
      </c>
    </row>
    <row r="16" spans="1:8" ht="15">
      <c r="A16" s="25">
        <v>6</v>
      </c>
      <c r="B16" s="526" t="s">
        <v>9</v>
      </c>
      <c r="C16" s="527"/>
      <c r="D16" s="527"/>
      <c r="E16" s="527"/>
      <c r="F16" s="528"/>
      <c r="G16" s="6">
        <v>34.7</v>
      </c>
      <c r="H16" s="86">
        <f>H15*G16%</f>
        <v>0.004284799880475707</v>
      </c>
    </row>
    <row r="17" spans="1:8" ht="15">
      <c r="A17" s="25">
        <v>7</v>
      </c>
      <c r="B17" s="509" t="s">
        <v>10</v>
      </c>
      <c r="C17" s="510"/>
      <c r="D17" s="510"/>
      <c r="E17" s="510"/>
      <c r="F17" s="511"/>
      <c r="G17" s="7"/>
      <c r="H17" s="144">
        <f>H15+H16</f>
        <v>0.01663292633717803</v>
      </c>
    </row>
    <row r="18" spans="1:8" ht="15" customHeight="1">
      <c r="A18" s="25">
        <v>8</v>
      </c>
      <c r="B18" s="509" t="s">
        <v>11</v>
      </c>
      <c r="C18" s="510"/>
      <c r="D18" s="510"/>
      <c r="E18" s="510"/>
      <c r="F18" s="511"/>
      <c r="G18" s="12"/>
      <c r="H18" s="86"/>
    </row>
    <row r="19" spans="1:8" ht="29.25" customHeight="1">
      <c r="A19" s="25">
        <v>9</v>
      </c>
      <c r="B19" s="589" t="s">
        <v>490</v>
      </c>
      <c r="C19" s="590"/>
      <c r="D19" s="590"/>
      <c r="E19" s="590"/>
      <c r="F19" s="591"/>
      <c r="G19" s="14">
        <v>6</v>
      </c>
      <c r="H19" s="86"/>
    </row>
    <row r="20" spans="1:8" ht="15">
      <c r="A20" s="25">
        <v>10</v>
      </c>
      <c r="B20" s="526" t="s">
        <v>13</v>
      </c>
      <c r="C20" s="527"/>
      <c r="D20" s="527"/>
      <c r="E20" s="527"/>
      <c r="F20" s="528"/>
      <c r="G20" s="86">
        <v>54.5</v>
      </c>
      <c r="H20" s="86"/>
    </row>
    <row r="21" spans="1:8" ht="15" customHeight="1">
      <c r="A21" s="25">
        <v>11</v>
      </c>
      <c r="B21" s="526" t="s">
        <v>55</v>
      </c>
      <c r="C21" s="527"/>
      <c r="D21" s="527"/>
      <c r="E21" s="527"/>
      <c r="F21" s="528"/>
      <c r="G21" s="86">
        <f>G20/6</f>
        <v>9.083333333333334</v>
      </c>
      <c r="H21" s="86"/>
    </row>
    <row r="22" spans="1:8" ht="15">
      <c r="A22" s="25">
        <v>12</v>
      </c>
      <c r="B22" s="526" t="s">
        <v>26</v>
      </c>
      <c r="C22" s="527"/>
      <c r="D22" s="527"/>
      <c r="E22" s="527"/>
      <c r="F22" s="528"/>
      <c r="G22" s="146">
        <f>G21/365</f>
        <v>0.024885844748858448</v>
      </c>
      <c r="H22" s="146"/>
    </row>
    <row r="23" spans="1:8" ht="15">
      <c r="A23" s="25">
        <v>13</v>
      </c>
      <c r="B23" s="526" t="s">
        <v>23</v>
      </c>
      <c r="C23" s="527"/>
      <c r="D23" s="527"/>
      <c r="E23" s="527"/>
      <c r="F23" s="528"/>
      <c r="G23" s="15"/>
      <c r="H23" s="86">
        <f>G22/24</f>
        <v>0.001036910197869102</v>
      </c>
    </row>
    <row r="24" spans="1:8" ht="15">
      <c r="A24" s="25">
        <v>14</v>
      </c>
      <c r="B24" s="509" t="s">
        <v>14</v>
      </c>
      <c r="C24" s="510"/>
      <c r="D24" s="510"/>
      <c r="E24" s="510"/>
      <c r="F24" s="511"/>
      <c r="G24" s="26"/>
      <c r="H24" s="144">
        <f>H17+H23</f>
        <v>0.017669836535047133</v>
      </c>
    </row>
    <row r="25" spans="1:8" ht="15">
      <c r="A25" s="25">
        <v>15</v>
      </c>
      <c r="B25" s="526" t="s">
        <v>18</v>
      </c>
      <c r="C25" s="527"/>
      <c r="D25" s="527"/>
      <c r="E25" s="527"/>
      <c r="F25" s="528"/>
      <c r="G25" s="15">
        <v>25</v>
      </c>
      <c r="H25" s="86"/>
    </row>
    <row r="26" spans="1:8" ht="15">
      <c r="A26" s="25">
        <v>16</v>
      </c>
      <c r="B26" s="526" t="s">
        <v>19</v>
      </c>
      <c r="C26" s="527"/>
      <c r="D26" s="527"/>
      <c r="E26" s="527"/>
      <c r="F26" s="528"/>
      <c r="G26" s="5"/>
      <c r="H26" s="86">
        <f>H24*G25%</f>
        <v>0.004417459133761783</v>
      </c>
    </row>
    <row r="27" spans="1:8" ht="15">
      <c r="A27" s="25">
        <v>17</v>
      </c>
      <c r="B27" s="509" t="s">
        <v>20</v>
      </c>
      <c r="C27" s="510"/>
      <c r="D27" s="510"/>
      <c r="E27" s="510"/>
      <c r="F27" s="511"/>
      <c r="G27" s="7"/>
      <c r="H27" s="144">
        <f>H24+H26</f>
        <v>0.022087295668808918</v>
      </c>
    </row>
    <row r="28" spans="1:8" ht="15">
      <c r="A28" s="25">
        <v>18</v>
      </c>
      <c r="B28" s="526" t="s">
        <v>16</v>
      </c>
      <c r="C28" s="527"/>
      <c r="D28" s="527"/>
      <c r="E28" s="527"/>
      <c r="F28" s="528"/>
      <c r="G28" s="5">
        <v>0</v>
      </c>
      <c r="H28" s="86"/>
    </row>
    <row r="29" spans="1:9" ht="15">
      <c r="A29" s="25">
        <v>19</v>
      </c>
      <c r="B29" s="526" t="s">
        <v>17</v>
      </c>
      <c r="C29" s="527"/>
      <c r="D29" s="527"/>
      <c r="E29" s="527"/>
      <c r="F29" s="528"/>
      <c r="G29" s="5"/>
      <c r="H29" s="86">
        <f>H27*G28%</f>
        <v>0</v>
      </c>
      <c r="I29" s="23"/>
    </row>
    <row r="30" spans="1:9" ht="15">
      <c r="A30" s="25">
        <v>20</v>
      </c>
      <c r="B30" s="526" t="s">
        <v>22</v>
      </c>
      <c r="C30" s="527"/>
      <c r="D30" s="527"/>
      <c r="E30" s="527"/>
      <c r="F30" s="528"/>
      <c r="G30" s="5"/>
      <c r="H30" s="343">
        <f>H27+H29</f>
        <v>0.022087295668808918</v>
      </c>
      <c r="I30" s="23"/>
    </row>
    <row r="31" spans="1:8" ht="15">
      <c r="A31" s="25">
        <v>21</v>
      </c>
      <c r="B31" s="509" t="s">
        <v>287</v>
      </c>
      <c r="C31" s="510"/>
      <c r="D31" s="510"/>
      <c r="E31" s="510"/>
      <c r="F31" s="511"/>
      <c r="G31" s="7"/>
      <c r="H31" s="147">
        <f>H30*24</f>
        <v>0.530095096051414</v>
      </c>
    </row>
    <row r="32" spans="1:8" ht="15">
      <c r="A32" s="8"/>
      <c r="B32" s="8"/>
      <c r="C32" s="8"/>
      <c r="D32" s="8"/>
      <c r="E32" s="8"/>
      <c r="F32" s="8"/>
      <c r="G32" s="9"/>
      <c r="H32" s="9"/>
    </row>
    <row r="34" spans="1:8" ht="15">
      <c r="A34" s="3" t="s">
        <v>4</v>
      </c>
      <c r="E34" s="406"/>
      <c r="F34" s="406"/>
      <c r="G34" s="409" t="s">
        <v>5</v>
      </c>
      <c r="H34" s="409"/>
    </row>
    <row r="35" spans="5:6" ht="15">
      <c r="E35" s="18"/>
      <c r="F35" s="18"/>
    </row>
    <row r="36" spans="5:6" ht="15">
      <c r="E36" s="18"/>
      <c r="F36" s="18"/>
    </row>
    <row r="37" spans="5:6" ht="15">
      <c r="E37" s="18"/>
      <c r="F37" s="18"/>
    </row>
    <row r="38" spans="5:6" ht="15">
      <c r="E38" s="18"/>
      <c r="F38" s="18"/>
    </row>
    <row r="39" spans="5:6" ht="15">
      <c r="E39" s="18"/>
      <c r="F39" s="18"/>
    </row>
    <row r="40" spans="5:6" ht="15">
      <c r="E40" s="18"/>
      <c r="F40" s="18"/>
    </row>
    <row r="41" spans="5:6" ht="15">
      <c r="E41" s="18"/>
      <c r="F41" s="18"/>
    </row>
    <row r="42" spans="5:6" ht="15">
      <c r="E42" s="18"/>
      <c r="F42" s="18"/>
    </row>
    <row r="43" spans="5:6" ht="15">
      <c r="E43" s="18"/>
      <c r="F43" s="18"/>
    </row>
    <row r="44" spans="5:6" ht="15">
      <c r="E44" s="18"/>
      <c r="F44" s="18"/>
    </row>
    <row r="45" spans="5:6" ht="15">
      <c r="E45" s="18"/>
      <c r="F45" s="18"/>
    </row>
    <row r="46" spans="5:6" ht="15">
      <c r="E46" s="18"/>
      <c r="F46" s="18"/>
    </row>
    <row r="47" spans="5:6" ht="15">
      <c r="E47" s="18"/>
      <c r="F47" s="18"/>
    </row>
    <row r="48" spans="5:6" ht="15">
      <c r="E48" s="18"/>
      <c r="F48" s="18"/>
    </row>
  </sheetData>
  <sheetProtection/>
  <mergeCells count="30">
    <mergeCell ref="B31:F31"/>
    <mergeCell ref="E34:F34"/>
    <mergeCell ref="G34:H34"/>
    <mergeCell ref="G1:H1"/>
    <mergeCell ref="G2:H2"/>
    <mergeCell ref="G3:H3"/>
    <mergeCell ref="A6:H6"/>
    <mergeCell ref="A7:H7"/>
    <mergeCell ref="A8:H8"/>
    <mergeCell ref="B10:F10"/>
    <mergeCell ref="B11:F11"/>
    <mergeCell ref="B12:F12"/>
    <mergeCell ref="B13:F13"/>
    <mergeCell ref="B15:F15"/>
    <mergeCell ref="B14:F14"/>
    <mergeCell ref="B16:F16"/>
    <mergeCell ref="B17:F17"/>
    <mergeCell ref="B18:F18"/>
    <mergeCell ref="B19:F19"/>
    <mergeCell ref="B20:F20"/>
    <mergeCell ref="B21:F21"/>
    <mergeCell ref="B26:F26"/>
    <mergeCell ref="B27:F27"/>
    <mergeCell ref="B23:F23"/>
    <mergeCell ref="B24:F24"/>
    <mergeCell ref="B22:F22"/>
    <mergeCell ref="B30:F30"/>
    <mergeCell ref="B28:F28"/>
    <mergeCell ref="B29:F29"/>
    <mergeCell ref="B25:F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B4:D44"/>
  <sheetViews>
    <sheetView zoomScalePageLayoutView="0" workbookViewId="0" topLeftCell="A11">
      <selection activeCell="B42" sqref="B42"/>
    </sheetView>
  </sheetViews>
  <sheetFormatPr defaultColWidth="9.140625" defaultRowHeight="15"/>
  <cols>
    <col min="1" max="1" width="2.8515625" style="0" customWidth="1"/>
    <col min="2" max="2" width="55.57421875" style="0" customWidth="1"/>
    <col min="3" max="3" width="9.57421875" style="0" customWidth="1"/>
    <col min="4" max="4" width="15.57421875" style="0" customWidth="1"/>
  </cols>
  <sheetData>
    <row r="1" ht="15" hidden="1"/>
    <row r="2" ht="15" hidden="1"/>
    <row r="3" ht="15" hidden="1"/>
    <row r="4" spans="2:4" ht="102.75" customHeight="1" thickBot="1">
      <c r="B4" s="592" t="s">
        <v>497</v>
      </c>
      <c r="C4" s="592"/>
      <c r="D4" s="593"/>
    </row>
    <row r="5" spans="2:4" ht="19.5" customHeight="1" thickBot="1">
      <c r="B5" s="312" t="s">
        <v>442</v>
      </c>
      <c r="C5" s="312"/>
      <c r="D5" s="313">
        <v>10</v>
      </c>
    </row>
    <row r="6" spans="2:4" ht="21" customHeight="1" thickBot="1">
      <c r="B6" s="312" t="s">
        <v>443</v>
      </c>
      <c r="C6" s="312"/>
      <c r="D6" s="313">
        <v>2.48</v>
      </c>
    </row>
    <row r="7" spans="2:4" ht="20.25" customHeight="1" thickBot="1">
      <c r="B7" s="312" t="s">
        <v>444</v>
      </c>
      <c r="C7" s="312"/>
      <c r="D7" s="313">
        <v>1.79</v>
      </c>
    </row>
    <row r="8" spans="2:4" ht="21.75" customHeight="1" thickBot="1">
      <c r="B8" s="312" t="s">
        <v>445</v>
      </c>
      <c r="C8" s="312"/>
      <c r="D8" s="314">
        <v>41</v>
      </c>
    </row>
    <row r="9" spans="2:4" ht="23.25" customHeight="1" thickBot="1">
      <c r="B9" s="315" t="s">
        <v>446</v>
      </c>
      <c r="C9" s="315"/>
      <c r="D9" s="316">
        <f>D8*D6*D7</f>
        <v>182.00719999999998</v>
      </c>
    </row>
    <row r="10" spans="2:4" ht="37.5" customHeight="1" thickBot="1">
      <c r="B10" s="312" t="s">
        <v>447</v>
      </c>
      <c r="C10" s="317">
        <v>30</v>
      </c>
      <c r="D10" s="318">
        <f>D9*C10%</f>
        <v>54.60215999999999</v>
      </c>
    </row>
    <row r="11" spans="2:4" ht="25.5" customHeight="1" thickBot="1">
      <c r="B11" s="312" t="s">
        <v>448</v>
      </c>
      <c r="C11" s="317">
        <v>10</v>
      </c>
      <c r="D11" s="318">
        <f>D9*C11%</f>
        <v>18.20072</v>
      </c>
    </row>
    <row r="12" spans="2:4" ht="41.25" customHeight="1" thickBot="1">
      <c r="B12" s="312" t="s">
        <v>449</v>
      </c>
      <c r="C12" s="317">
        <v>25</v>
      </c>
      <c r="D12" s="318">
        <f>D9*C12%</f>
        <v>45.501799999999996</v>
      </c>
    </row>
    <row r="13" spans="2:4" ht="21.75" customHeight="1" thickBot="1">
      <c r="B13" s="312" t="s">
        <v>450</v>
      </c>
      <c r="C13" s="312">
        <v>20</v>
      </c>
      <c r="D13" s="318">
        <f>D9*C13%</f>
        <v>36.40144</v>
      </c>
    </row>
    <row r="14" spans="2:4" ht="20.25" customHeight="1" thickBot="1">
      <c r="B14" s="312" t="s">
        <v>451</v>
      </c>
      <c r="C14" s="312">
        <v>0</v>
      </c>
      <c r="D14" s="318"/>
    </row>
    <row r="15" spans="2:4" ht="23.25" customHeight="1" thickBot="1">
      <c r="B15" s="315" t="s">
        <v>452</v>
      </c>
      <c r="C15" s="315"/>
      <c r="D15" s="316">
        <f>D9+D10+D11+D12+D13+D14</f>
        <v>336.71331999999995</v>
      </c>
    </row>
    <row r="16" spans="2:4" ht="21.75" customHeight="1" thickBot="1">
      <c r="B16" s="312" t="s">
        <v>453</v>
      </c>
      <c r="C16" s="312">
        <v>10</v>
      </c>
      <c r="D16" s="319">
        <f>(D15-D14)*10%</f>
        <v>33.671332</v>
      </c>
    </row>
    <row r="17" spans="2:4" ht="22.5" customHeight="1" thickBot="1">
      <c r="B17" s="312" t="s">
        <v>454</v>
      </c>
      <c r="C17" s="312">
        <v>20</v>
      </c>
      <c r="D17" s="319">
        <f>D15*C17%</f>
        <v>67.342664</v>
      </c>
    </row>
    <row r="18" spans="2:4" ht="21.75" customHeight="1" thickBot="1">
      <c r="B18" s="312" t="s">
        <v>455</v>
      </c>
      <c r="C18" s="312">
        <v>5</v>
      </c>
      <c r="D18" s="319">
        <f>(D15-D13-D14)*5%</f>
        <v>15.015594</v>
      </c>
    </row>
    <row r="19" spans="2:4" ht="16.5" hidden="1" thickBot="1">
      <c r="B19" s="312"/>
      <c r="C19" s="312"/>
      <c r="D19" s="320"/>
    </row>
    <row r="20" spans="2:4" ht="21.75" customHeight="1" thickBot="1">
      <c r="B20" s="315" t="s">
        <v>456</v>
      </c>
      <c r="C20" s="321"/>
      <c r="D20" s="322">
        <f>D15+D16+D17+D18+D19</f>
        <v>452.74291</v>
      </c>
    </row>
    <row r="21" spans="2:4" ht="16.5" hidden="1" thickBot="1">
      <c r="B21" s="323" t="s">
        <v>457</v>
      </c>
      <c r="C21" s="324">
        <v>93</v>
      </c>
      <c r="D21" s="320">
        <f>D20-C21</f>
        <v>359.74291</v>
      </c>
    </row>
    <row r="22" spans="2:4" ht="16.5" hidden="1" thickBot="1">
      <c r="B22" s="325" t="s">
        <v>458</v>
      </c>
      <c r="C22" s="326">
        <v>13</v>
      </c>
      <c r="D22" s="320">
        <f>242.33*C22%</f>
        <v>31.502900000000004</v>
      </c>
    </row>
    <row r="23" spans="2:4" ht="16.5" hidden="1" thickBot="1">
      <c r="B23" s="327" t="s">
        <v>459</v>
      </c>
      <c r="C23" s="328">
        <v>1</v>
      </c>
      <c r="D23" s="320">
        <f>D21*C23%</f>
        <v>3.5974291</v>
      </c>
    </row>
    <row r="24" spans="2:4" ht="16.5" hidden="1" thickBot="1">
      <c r="B24" s="329" t="s">
        <v>460</v>
      </c>
      <c r="C24" s="315"/>
      <c r="D24" s="330">
        <f>D20-D22-D23</f>
        <v>417.6425809</v>
      </c>
    </row>
    <row r="25" spans="2:4" ht="21" customHeight="1" thickBot="1">
      <c r="B25" s="312" t="s">
        <v>461</v>
      </c>
      <c r="C25" s="312"/>
      <c r="D25" s="320">
        <v>167.33</v>
      </c>
    </row>
    <row r="26" spans="2:4" ht="21.75" customHeight="1" thickBot="1">
      <c r="B26" s="315" t="s">
        <v>462</v>
      </c>
      <c r="C26" s="315"/>
      <c r="D26" s="316">
        <f>D20/D25</f>
        <v>2.7056888185023604</v>
      </c>
    </row>
    <row r="27" spans="2:4" ht="23.25" customHeight="1" thickBot="1">
      <c r="B27" s="312" t="s">
        <v>463</v>
      </c>
      <c r="C27" s="312">
        <v>34.07</v>
      </c>
      <c r="D27" s="320">
        <f>D26*C27%</f>
        <v>0.9218281804637543</v>
      </c>
    </row>
    <row r="28" spans="2:4" ht="21.75" customHeight="1" thickBot="1">
      <c r="B28" s="315" t="s">
        <v>464</v>
      </c>
      <c r="C28" s="312"/>
      <c r="D28" s="331">
        <f>D26+D27</f>
        <v>3.6275169989661147</v>
      </c>
    </row>
    <row r="29" spans="2:4" ht="24.75" customHeight="1" thickBot="1">
      <c r="B29" s="312" t="s">
        <v>465</v>
      </c>
      <c r="C29" s="312">
        <v>6.3</v>
      </c>
      <c r="D29" s="320">
        <f>D26*C29%</f>
        <v>0.1704583955656487</v>
      </c>
    </row>
    <row r="30" spans="2:4" ht="25.5" customHeight="1" thickBot="1">
      <c r="B30" s="315" t="s">
        <v>466</v>
      </c>
      <c r="C30" s="315"/>
      <c r="D30" s="331">
        <f>D28+D29</f>
        <v>3.7979753945317634</v>
      </c>
    </row>
    <row r="31" spans="2:4" ht="25.5" customHeight="1" thickBot="1">
      <c r="B31" s="332" t="s">
        <v>472</v>
      </c>
      <c r="C31" s="332">
        <v>0</v>
      </c>
      <c r="D31" s="333"/>
    </row>
    <row r="32" spans="2:4" ht="20.25" customHeight="1">
      <c r="B32" s="332" t="s">
        <v>473</v>
      </c>
      <c r="C32" s="334">
        <v>0</v>
      </c>
      <c r="D32" s="335">
        <f>D30*C31%</f>
        <v>0</v>
      </c>
    </row>
    <row r="33" spans="2:4" ht="22.5" customHeight="1">
      <c r="B33" s="336" t="s">
        <v>467</v>
      </c>
      <c r="C33" s="337"/>
      <c r="D33" s="346">
        <f>D30+D32</f>
        <v>3.7979753945317634</v>
      </c>
    </row>
    <row r="34" spans="2:4" ht="18.75">
      <c r="B34" s="305"/>
      <c r="C34" s="306"/>
      <c r="D34" s="307"/>
    </row>
    <row r="35" spans="2:4" ht="18.75" hidden="1">
      <c r="B35" s="594" t="s">
        <v>468</v>
      </c>
      <c r="C35" s="595"/>
      <c r="D35" s="595"/>
    </row>
    <row r="36" spans="2:4" ht="18.75" hidden="1">
      <c r="B36" s="308" t="s">
        <v>469</v>
      </c>
      <c r="C36" s="309"/>
      <c r="D36" s="309"/>
    </row>
    <row r="37" spans="2:4" ht="18.75" hidden="1">
      <c r="B37" s="594" t="s">
        <v>470</v>
      </c>
      <c r="C37" s="595"/>
      <c r="D37" s="595"/>
    </row>
    <row r="38" spans="2:4" ht="18.75" hidden="1">
      <c r="B38" s="594" t="s">
        <v>471</v>
      </c>
      <c r="C38" s="595"/>
      <c r="D38" s="595"/>
    </row>
    <row r="39" spans="2:4" ht="15.75">
      <c r="B39" s="338" t="s">
        <v>474</v>
      </c>
      <c r="C39" s="339" t="s">
        <v>476</v>
      </c>
      <c r="D39" s="339"/>
    </row>
    <row r="40" spans="2:4" ht="15.75">
      <c r="B40" s="338"/>
      <c r="C40" s="340"/>
      <c r="D40" s="340"/>
    </row>
    <row r="41" spans="2:4" ht="15.75">
      <c r="B41" s="338" t="s">
        <v>475</v>
      </c>
      <c r="C41" s="339" t="s">
        <v>5</v>
      </c>
      <c r="D41" s="339"/>
    </row>
    <row r="42" spans="2:4" ht="18.75">
      <c r="B42" s="308"/>
      <c r="C42" s="310"/>
      <c r="D42" s="310"/>
    </row>
    <row r="43" spans="2:4" ht="18.75">
      <c r="B43" s="308"/>
      <c r="C43" s="310"/>
      <c r="D43" s="310"/>
    </row>
    <row r="44" spans="2:4" ht="18.75">
      <c r="B44" s="308"/>
      <c r="C44" s="310"/>
      <c r="D44" s="310"/>
    </row>
  </sheetData>
  <sheetProtection/>
  <mergeCells count="4">
    <mergeCell ref="B4:D4"/>
    <mergeCell ref="B35:D35"/>
    <mergeCell ref="B37:D37"/>
    <mergeCell ref="B38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S92"/>
  <sheetViews>
    <sheetView zoomScalePageLayoutView="0" workbookViewId="0" topLeftCell="A35">
      <selection activeCell="A1" sqref="A1:H76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18.421875" style="3" customWidth="1"/>
    <col min="7" max="7" width="13.00390625" style="3" customWidth="1"/>
    <col min="8" max="8" width="14.140625" style="3" customWidth="1"/>
    <col min="9" max="9" width="3.00390625" style="3" customWidth="1"/>
    <col min="10" max="10" width="9.140625" style="3" customWidth="1"/>
    <col min="11" max="11" width="6.00390625" style="3" customWidth="1"/>
    <col min="12" max="15" width="9.140625" style="3" customWidth="1"/>
    <col min="16" max="16" width="1.8515625" style="3" customWidth="1"/>
    <col min="17" max="16384" width="9.140625" style="3" customWidth="1"/>
  </cols>
  <sheetData>
    <row r="2" spans="1:12" ht="15.75">
      <c r="A2" s="50" t="s">
        <v>28</v>
      </c>
      <c r="B2" s="50"/>
      <c r="C2" s="50"/>
      <c r="D2" s="50"/>
      <c r="E2" s="50"/>
      <c r="F2" s="50"/>
      <c r="G2" s="495" t="s">
        <v>0</v>
      </c>
      <c r="H2" s="495"/>
      <c r="J2" s="191" t="s">
        <v>308</v>
      </c>
      <c r="K2" s="191"/>
      <c r="L2" s="191"/>
    </row>
    <row r="3" spans="1:8" ht="15.75">
      <c r="A3" s="50"/>
      <c r="B3" s="50"/>
      <c r="C3" s="50"/>
      <c r="D3" s="50"/>
      <c r="E3" s="50"/>
      <c r="F3" s="50"/>
      <c r="G3" s="495" t="s">
        <v>30</v>
      </c>
      <c r="H3" s="495"/>
    </row>
    <row r="4" spans="1:8" ht="15.75">
      <c r="A4" s="50"/>
      <c r="B4" s="50"/>
      <c r="C4" s="182"/>
      <c r="D4" s="182"/>
      <c r="E4" s="182"/>
      <c r="F4" s="182"/>
      <c r="G4" s="495" t="s">
        <v>29</v>
      </c>
      <c r="H4" s="495"/>
    </row>
    <row r="5" spans="1:8" ht="15.75">
      <c r="A5" s="50"/>
      <c r="B5" s="50"/>
      <c r="C5" s="50"/>
      <c r="D5" s="50"/>
      <c r="E5" s="183"/>
      <c r="F5" s="183"/>
      <c r="G5" s="52"/>
      <c r="H5" s="52">
        <v>43709</v>
      </c>
    </row>
    <row r="6" spans="1:8" ht="18.75">
      <c r="A6" s="50"/>
      <c r="B6" s="50"/>
      <c r="C6" s="50"/>
      <c r="D6" s="50"/>
      <c r="E6" s="183"/>
      <c r="F6" s="213"/>
      <c r="G6" s="50"/>
      <c r="H6" s="50"/>
    </row>
    <row r="7" spans="1:8" ht="21" customHeight="1">
      <c r="A7" s="496" t="s">
        <v>32</v>
      </c>
      <c r="B7" s="496"/>
      <c r="C7" s="496"/>
      <c r="D7" s="496"/>
      <c r="E7" s="496"/>
      <c r="F7" s="496"/>
      <c r="G7" s="496"/>
      <c r="H7" s="496"/>
    </row>
    <row r="8" spans="1:8" ht="18.75" customHeight="1">
      <c r="A8" s="497" t="s">
        <v>424</v>
      </c>
      <c r="B8" s="497"/>
      <c r="C8" s="497"/>
      <c r="D8" s="497"/>
      <c r="E8" s="497"/>
      <c r="F8" s="497"/>
      <c r="G8" s="497"/>
      <c r="H8" s="497"/>
    </row>
    <row r="9" spans="1:8" ht="6.75" customHeight="1">
      <c r="A9" s="496"/>
      <c r="B9" s="496"/>
      <c r="C9" s="496"/>
      <c r="D9" s="496"/>
      <c r="E9" s="496"/>
      <c r="F9" s="496"/>
      <c r="G9" s="496"/>
      <c r="H9" s="496"/>
    </row>
    <row r="10" spans="1:8" ht="15.75" hidden="1">
      <c r="A10" s="50"/>
      <c r="B10" s="50"/>
      <c r="C10" s="50"/>
      <c r="D10" s="50"/>
      <c r="E10" s="50"/>
      <c r="F10" s="50"/>
      <c r="G10" s="50"/>
      <c r="H10" s="50"/>
    </row>
    <row r="11" spans="1:12" ht="33" customHeight="1">
      <c r="A11" s="203" t="s">
        <v>1</v>
      </c>
      <c r="B11" s="498" t="s">
        <v>2</v>
      </c>
      <c r="C11" s="498"/>
      <c r="D11" s="498"/>
      <c r="E11" s="498"/>
      <c r="F11" s="498"/>
      <c r="G11" s="206" t="s">
        <v>295</v>
      </c>
      <c r="H11" s="206" t="s">
        <v>3</v>
      </c>
      <c r="J11" s="499" t="s">
        <v>289</v>
      </c>
      <c r="K11" s="499"/>
      <c r="L11" s="499"/>
    </row>
    <row r="12" spans="1:15" ht="17.25" customHeight="1">
      <c r="A12" s="199">
        <v>1</v>
      </c>
      <c r="B12" s="454" t="s">
        <v>331</v>
      </c>
      <c r="C12" s="491"/>
      <c r="D12" s="491"/>
      <c r="E12" s="491"/>
      <c r="F12" s="492"/>
      <c r="G12" s="185"/>
      <c r="H12" s="185">
        <f>(336.71)*0.5</f>
        <v>168.355</v>
      </c>
      <c r="J12" s="446" t="s">
        <v>329</v>
      </c>
      <c r="K12" s="446"/>
      <c r="L12" s="446"/>
      <c r="M12" s="446"/>
      <c r="N12" s="446"/>
      <c r="O12" s="446"/>
    </row>
    <row r="13" spans="1:15" ht="15" customHeight="1">
      <c r="A13" s="199">
        <v>2</v>
      </c>
      <c r="B13" s="454" t="s">
        <v>288</v>
      </c>
      <c r="C13" s="455"/>
      <c r="D13" s="455"/>
      <c r="E13" s="455"/>
      <c r="F13" s="456"/>
      <c r="G13" s="185"/>
      <c r="H13" s="185">
        <v>0</v>
      </c>
      <c r="J13" s="214"/>
      <c r="K13" s="212"/>
      <c r="L13" s="215"/>
      <c r="M13" s="212"/>
      <c r="N13" s="212"/>
      <c r="O13" s="212"/>
    </row>
    <row r="14" spans="1:12" ht="15.75" customHeight="1">
      <c r="A14" s="199">
        <v>3</v>
      </c>
      <c r="B14" s="479" t="s">
        <v>291</v>
      </c>
      <c r="C14" s="480"/>
      <c r="D14" s="480"/>
      <c r="E14" s="480"/>
      <c r="F14" s="481"/>
      <c r="G14" s="193"/>
      <c r="H14" s="193">
        <f>H12+H13</f>
        <v>168.355</v>
      </c>
      <c r="J14" s="23"/>
      <c r="L14" s="36"/>
    </row>
    <row r="15" spans="1:13" ht="14.25" customHeight="1" hidden="1">
      <c r="A15" s="199">
        <v>4</v>
      </c>
      <c r="B15" s="454"/>
      <c r="C15" s="455"/>
      <c r="D15" s="455"/>
      <c r="E15" s="455"/>
      <c r="F15" s="456"/>
      <c r="G15" s="185"/>
      <c r="H15" s="186"/>
      <c r="J15" s="190"/>
      <c r="K15" s="191"/>
      <c r="L15" s="192"/>
      <c r="M15" s="191"/>
    </row>
    <row r="16" spans="1:12" ht="18.75" customHeight="1" hidden="1">
      <c r="A16" s="199">
        <v>5</v>
      </c>
      <c r="B16" s="454"/>
      <c r="C16" s="455"/>
      <c r="D16" s="455"/>
      <c r="E16" s="455"/>
      <c r="F16" s="456"/>
      <c r="G16" s="194"/>
      <c r="H16" s="186"/>
      <c r="J16" s="23"/>
      <c r="L16" s="36"/>
    </row>
    <row r="17" spans="1:12" ht="31.5" customHeight="1" hidden="1">
      <c r="A17" s="199"/>
      <c r="B17" s="454"/>
      <c r="C17" s="455"/>
      <c r="D17" s="455"/>
      <c r="E17" s="455"/>
      <c r="F17" s="456"/>
      <c r="G17" s="194"/>
      <c r="H17" s="186"/>
      <c r="J17" s="23"/>
      <c r="L17" s="36"/>
    </row>
    <row r="18" spans="1:12" ht="18.75" customHeight="1" hidden="1">
      <c r="A18" s="199"/>
      <c r="B18" s="454"/>
      <c r="C18" s="455"/>
      <c r="D18" s="455"/>
      <c r="E18" s="455"/>
      <c r="F18" s="456"/>
      <c r="G18" s="185"/>
      <c r="H18" s="195"/>
      <c r="J18" s="23"/>
      <c r="L18" s="36"/>
    </row>
    <row r="19" spans="1:12" ht="15" customHeight="1">
      <c r="A19" s="199">
        <v>5</v>
      </c>
      <c r="B19" s="479" t="s">
        <v>294</v>
      </c>
      <c r="C19" s="480"/>
      <c r="D19" s="480"/>
      <c r="E19" s="480"/>
      <c r="F19" s="481"/>
      <c r="G19" s="185"/>
      <c r="H19" s="185">
        <f>SUM(H22:H27)</f>
        <v>153.5412876190476</v>
      </c>
      <c r="J19" s="23"/>
      <c r="L19" s="36"/>
    </row>
    <row r="20" spans="1:12" ht="18.75" customHeight="1">
      <c r="A20" s="199"/>
      <c r="B20" s="454" t="s">
        <v>290</v>
      </c>
      <c r="C20" s="455"/>
      <c r="D20" s="455"/>
      <c r="E20" s="455"/>
      <c r="F20" s="456"/>
      <c r="G20" s="185"/>
      <c r="H20" s="195"/>
      <c r="J20" s="23"/>
      <c r="L20" s="36"/>
    </row>
    <row r="21" spans="1:12" ht="43.5" customHeight="1">
      <c r="A21" s="199"/>
      <c r="B21" s="457" t="s">
        <v>328</v>
      </c>
      <c r="C21" s="458"/>
      <c r="D21" s="458"/>
      <c r="E21" s="458"/>
      <c r="F21" s="459"/>
      <c r="G21" s="185"/>
      <c r="H21" s="195"/>
      <c r="J21" s="23"/>
      <c r="L21" s="36"/>
    </row>
    <row r="22" spans="1:19" ht="24" customHeight="1">
      <c r="A22" s="200" t="s">
        <v>292</v>
      </c>
      <c r="B22" s="454" t="s">
        <v>327</v>
      </c>
      <c r="C22" s="455"/>
      <c r="D22" s="455"/>
      <c r="E22" s="455"/>
      <c r="F22" s="456"/>
      <c r="G22" s="185">
        <v>32</v>
      </c>
      <c r="H22" s="186"/>
      <c r="J22" s="453"/>
      <c r="K22" s="453"/>
      <c r="L22" s="453"/>
      <c r="M22" s="453"/>
      <c r="N22" s="453"/>
      <c r="O22" s="453"/>
      <c r="P22" s="453"/>
      <c r="Q22" s="453"/>
      <c r="R22" s="453"/>
      <c r="S22" s="453"/>
    </row>
    <row r="23" spans="1:12" ht="19.5" customHeight="1" hidden="1">
      <c r="A23" s="199" t="s">
        <v>293</v>
      </c>
      <c r="B23" s="488" t="s">
        <v>302</v>
      </c>
      <c r="C23" s="489"/>
      <c r="D23" s="489"/>
      <c r="E23" s="489"/>
      <c r="F23" s="490"/>
      <c r="G23" s="194"/>
      <c r="H23" s="186"/>
      <c r="J23" s="23"/>
      <c r="L23" s="36"/>
    </row>
    <row r="24" spans="1:12" ht="21.75" customHeight="1">
      <c r="A24" s="199" t="s">
        <v>293</v>
      </c>
      <c r="B24" s="454" t="s">
        <v>330</v>
      </c>
      <c r="C24" s="455"/>
      <c r="D24" s="455"/>
      <c r="E24" s="455"/>
      <c r="F24" s="456"/>
      <c r="G24" s="224">
        <v>0.31562</v>
      </c>
      <c r="H24" s="186">
        <f>G22*G24</f>
        <v>10.09984</v>
      </c>
      <c r="J24" s="23"/>
      <c r="L24" s="36"/>
    </row>
    <row r="25" spans="1:12" ht="42.75" customHeight="1">
      <c r="A25" s="199"/>
      <c r="B25" s="457" t="s">
        <v>333</v>
      </c>
      <c r="C25" s="458"/>
      <c r="D25" s="458"/>
      <c r="E25" s="458"/>
      <c r="F25" s="459"/>
      <c r="G25" s="224"/>
      <c r="H25" s="186"/>
      <c r="I25" s="228"/>
      <c r="J25" s="493" t="s">
        <v>334</v>
      </c>
      <c r="K25" s="493"/>
      <c r="L25" s="36"/>
    </row>
    <row r="26" spans="1:19" ht="32.25" customHeight="1">
      <c r="A26" s="199" t="s">
        <v>296</v>
      </c>
      <c r="B26" s="454" t="s">
        <v>305</v>
      </c>
      <c r="C26" s="455"/>
      <c r="D26" s="455"/>
      <c r="E26" s="455"/>
      <c r="F26" s="456"/>
      <c r="G26" s="194">
        <v>20</v>
      </c>
      <c r="H26" s="186">
        <f>G26*G24</f>
        <v>6.3124</v>
      </c>
      <c r="I26" s="228"/>
      <c r="J26" s="494"/>
      <c r="K26" s="494"/>
      <c r="L26" s="205"/>
      <c r="M26" s="204"/>
      <c r="N26" s="204"/>
      <c r="Q26" s="204"/>
      <c r="R26" s="204"/>
      <c r="S26" s="204"/>
    </row>
    <row r="27" spans="1:14" ht="45" customHeight="1">
      <c r="A27" s="199" t="s">
        <v>297</v>
      </c>
      <c r="B27" s="457" t="s">
        <v>332</v>
      </c>
      <c r="C27" s="458"/>
      <c r="D27" s="458"/>
      <c r="E27" s="458"/>
      <c r="F27" s="459"/>
      <c r="G27" s="185"/>
      <c r="H27" s="186">
        <f>2879.71/3/7</f>
        <v>137.1290476190476</v>
      </c>
      <c r="I27" s="228"/>
      <c r="J27" s="494"/>
      <c r="K27" s="494"/>
      <c r="L27" s="205"/>
      <c r="M27" s="204"/>
      <c r="N27" s="204"/>
    </row>
    <row r="28" spans="1:14" ht="36" customHeight="1" hidden="1">
      <c r="A28" s="199"/>
      <c r="B28" s="400"/>
      <c r="C28" s="401"/>
      <c r="D28" s="401"/>
      <c r="E28" s="401"/>
      <c r="F28" s="402"/>
      <c r="G28" s="216"/>
      <c r="H28" s="13"/>
      <c r="I28" s="45"/>
      <c r="J28" s="121"/>
      <c r="K28" s="121"/>
      <c r="L28" s="205"/>
      <c r="M28" s="204"/>
      <c r="N28" s="204"/>
    </row>
    <row r="29" spans="1:14" ht="32.25" customHeight="1" hidden="1">
      <c r="A29" s="199"/>
      <c r="B29" s="400"/>
      <c r="C29" s="401"/>
      <c r="D29" s="401"/>
      <c r="E29" s="401"/>
      <c r="F29" s="402"/>
      <c r="G29" s="216"/>
      <c r="H29" s="13"/>
      <c r="I29" s="45"/>
      <c r="J29" s="121"/>
      <c r="K29" s="121"/>
      <c r="L29" s="205"/>
      <c r="M29" s="204"/>
      <c r="N29" s="204"/>
    </row>
    <row r="30" spans="1:14" ht="29.25" customHeight="1" hidden="1">
      <c r="A30" s="199"/>
      <c r="B30" s="400"/>
      <c r="C30" s="401"/>
      <c r="D30" s="401"/>
      <c r="E30" s="401"/>
      <c r="F30" s="402"/>
      <c r="G30" s="216"/>
      <c r="H30" s="13"/>
      <c r="I30" s="45"/>
      <c r="J30" s="121"/>
      <c r="K30" s="121"/>
      <c r="L30" s="205"/>
      <c r="M30" s="204"/>
      <c r="N30" s="204"/>
    </row>
    <row r="31" spans="1:14" ht="27" customHeight="1">
      <c r="A31" s="199">
        <v>6</v>
      </c>
      <c r="B31" s="424" t="s">
        <v>478</v>
      </c>
      <c r="C31" s="404"/>
      <c r="D31" s="404"/>
      <c r="E31" s="404"/>
      <c r="F31" s="405"/>
      <c r="G31" s="216"/>
      <c r="H31" s="216">
        <v>32.34</v>
      </c>
      <c r="I31" s="45"/>
      <c r="J31" s="121"/>
      <c r="K31" s="121"/>
      <c r="L31" s="205"/>
      <c r="M31" s="204"/>
      <c r="N31" s="204"/>
    </row>
    <row r="32" spans="1:14" ht="45" customHeight="1" hidden="1">
      <c r="A32" s="199"/>
      <c r="B32" s="429"/>
      <c r="C32" s="430"/>
      <c r="D32" s="430"/>
      <c r="E32" s="430"/>
      <c r="F32" s="431"/>
      <c r="G32" s="185"/>
      <c r="H32" s="186"/>
      <c r="I32" s="228"/>
      <c r="J32" s="297"/>
      <c r="K32" s="297"/>
      <c r="L32" s="205"/>
      <c r="M32" s="204"/>
      <c r="N32" s="204"/>
    </row>
    <row r="33" spans="1:14" ht="20.25" customHeight="1">
      <c r="A33" s="199">
        <v>7</v>
      </c>
      <c r="B33" s="424" t="s">
        <v>479</v>
      </c>
      <c r="C33" s="404"/>
      <c r="D33" s="404"/>
      <c r="E33" s="404"/>
      <c r="F33" s="405"/>
      <c r="G33" s="185"/>
      <c r="H33" s="186">
        <f>H31/G65</f>
        <v>0.19327078228649974</v>
      </c>
      <c r="I33" s="228"/>
      <c r="J33" s="297"/>
      <c r="K33" s="297"/>
      <c r="L33" s="205"/>
      <c r="M33" s="204"/>
      <c r="N33" s="204"/>
    </row>
    <row r="34" spans="1:12" ht="18" customHeight="1">
      <c r="A34" s="199">
        <v>8</v>
      </c>
      <c r="B34" s="485" t="s">
        <v>432</v>
      </c>
      <c r="C34" s="486"/>
      <c r="D34" s="486"/>
      <c r="E34" s="486"/>
      <c r="F34" s="487"/>
      <c r="G34" s="185"/>
      <c r="H34" s="189">
        <f>H14+H15+H1+H19+H31</f>
        <v>354.23628761904763</v>
      </c>
      <c r="J34" s="23"/>
      <c r="L34" s="36"/>
    </row>
    <row r="35" spans="1:12" ht="19.5" customHeight="1">
      <c r="A35" s="199">
        <v>9</v>
      </c>
      <c r="B35" s="437" t="s">
        <v>298</v>
      </c>
      <c r="C35" s="438"/>
      <c r="D35" s="438"/>
      <c r="E35" s="438"/>
      <c r="F35" s="439"/>
      <c r="G35" s="187">
        <v>6.3</v>
      </c>
      <c r="H35" s="186">
        <f>H34*G35%</f>
        <v>22.31688612</v>
      </c>
      <c r="J35" s="23"/>
      <c r="L35" s="36"/>
    </row>
    <row r="36" spans="1:12" ht="23.25" customHeight="1" hidden="1">
      <c r="A36" s="199">
        <v>8</v>
      </c>
      <c r="B36" s="441" t="s">
        <v>335</v>
      </c>
      <c r="C36" s="442"/>
      <c r="D36" s="442"/>
      <c r="E36" s="442"/>
      <c r="F36" s="443"/>
      <c r="G36" s="229"/>
      <c r="H36" s="230">
        <f>H34+H35</f>
        <v>376.5531737390476</v>
      </c>
      <c r="J36" s="23"/>
      <c r="L36" s="36"/>
    </row>
    <row r="37" spans="1:12" ht="18.75" customHeight="1" hidden="1">
      <c r="A37" s="199">
        <v>9</v>
      </c>
      <c r="B37" s="440" t="s">
        <v>299</v>
      </c>
      <c r="C37" s="440"/>
      <c r="D37" s="440"/>
      <c r="E37" s="440"/>
      <c r="F37" s="440"/>
      <c r="G37" s="187">
        <v>0</v>
      </c>
      <c r="H37" s="189"/>
      <c r="J37" s="23"/>
      <c r="L37" s="36"/>
    </row>
    <row r="38" spans="1:12" ht="18" customHeight="1" hidden="1">
      <c r="A38" s="199">
        <v>10</v>
      </c>
      <c r="B38" s="440" t="s">
        <v>19</v>
      </c>
      <c r="C38" s="440"/>
      <c r="D38" s="440"/>
      <c r="E38" s="440"/>
      <c r="F38" s="440"/>
      <c r="G38" s="188"/>
      <c r="H38" s="186">
        <f>H36*G37%</f>
        <v>0</v>
      </c>
      <c r="J38" s="23"/>
      <c r="L38" s="36"/>
    </row>
    <row r="39" spans="1:12" ht="33.75" customHeight="1" hidden="1">
      <c r="A39" s="199">
        <v>11</v>
      </c>
      <c r="B39" s="479" t="s">
        <v>303</v>
      </c>
      <c r="C39" s="480"/>
      <c r="D39" s="480"/>
      <c r="E39" s="480"/>
      <c r="F39" s="481"/>
      <c r="G39" s="188"/>
      <c r="H39" s="189">
        <f>H36+H38</f>
        <v>376.5531737390476</v>
      </c>
      <c r="J39" s="23"/>
      <c r="L39" s="36"/>
    </row>
    <row r="40" spans="1:8" ht="30" customHeight="1" hidden="1">
      <c r="A40" s="199">
        <v>12</v>
      </c>
      <c r="B40" s="482" t="s">
        <v>12</v>
      </c>
      <c r="C40" s="483"/>
      <c r="D40" s="483"/>
      <c r="E40" s="483"/>
      <c r="F40" s="484"/>
      <c r="G40" s="186">
        <v>167.33</v>
      </c>
      <c r="H40" s="195"/>
    </row>
    <row r="41" spans="1:8" ht="18" customHeight="1" hidden="1">
      <c r="A41" s="198">
        <v>13</v>
      </c>
      <c r="B41" s="467" t="s">
        <v>339</v>
      </c>
      <c r="C41" s="468"/>
      <c r="D41" s="468"/>
      <c r="E41" s="468"/>
      <c r="F41" s="469"/>
      <c r="G41" s="231"/>
      <c r="H41" s="233">
        <f>H39/G40</f>
        <v>2.2503625992891148</v>
      </c>
    </row>
    <row r="42" spans="1:8" ht="15" customHeight="1" hidden="1">
      <c r="A42" s="66"/>
      <c r="B42" s="471"/>
      <c r="C42" s="471"/>
      <c r="D42" s="471"/>
      <c r="E42" s="471"/>
      <c r="F42" s="471"/>
      <c r="G42" s="234"/>
      <c r="H42" s="235"/>
    </row>
    <row r="43" spans="1:8" ht="15" customHeight="1" hidden="1">
      <c r="A43" s="66"/>
      <c r="B43" s="470"/>
      <c r="C43" s="470"/>
      <c r="D43" s="470"/>
      <c r="E43" s="470"/>
      <c r="F43" s="470"/>
      <c r="G43" s="231"/>
      <c r="H43" s="232"/>
    </row>
    <row r="44" spans="1:8" ht="15" customHeight="1" hidden="1">
      <c r="A44" s="66">
        <v>5</v>
      </c>
      <c r="B44" s="470"/>
      <c r="C44" s="470"/>
      <c r="D44" s="470"/>
      <c r="E44" s="470"/>
      <c r="F44" s="470"/>
      <c r="G44" s="236"/>
      <c r="H44" s="235"/>
    </row>
    <row r="45" spans="1:8" ht="29.25" customHeight="1" hidden="1">
      <c r="A45" s="66">
        <v>6</v>
      </c>
      <c r="B45" s="478"/>
      <c r="C45" s="478"/>
      <c r="D45" s="478"/>
      <c r="E45" s="478"/>
      <c r="F45" s="478"/>
      <c r="G45" s="237"/>
      <c r="H45" s="235"/>
    </row>
    <row r="46" spans="1:8" ht="15" customHeight="1" hidden="1">
      <c r="A46" s="66">
        <v>7</v>
      </c>
      <c r="B46" s="471"/>
      <c r="C46" s="471"/>
      <c r="D46" s="471"/>
      <c r="E46" s="471"/>
      <c r="F46" s="471"/>
      <c r="G46" s="235"/>
      <c r="H46" s="235"/>
    </row>
    <row r="47" spans="1:8" ht="15" customHeight="1" hidden="1">
      <c r="A47" s="66">
        <v>8</v>
      </c>
      <c r="B47" s="471"/>
      <c r="C47" s="471"/>
      <c r="D47" s="471"/>
      <c r="E47" s="471"/>
      <c r="F47" s="471"/>
      <c r="G47" s="235"/>
      <c r="H47" s="235"/>
    </row>
    <row r="48" spans="1:8" ht="15" customHeight="1" hidden="1">
      <c r="A48" s="66">
        <v>9</v>
      </c>
      <c r="B48" s="471"/>
      <c r="C48" s="471"/>
      <c r="D48" s="471"/>
      <c r="E48" s="471"/>
      <c r="F48" s="471"/>
      <c r="G48" s="235"/>
      <c r="H48" s="235"/>
    </row>
    <row r="49" spans="1:8" ht="15" customHeight="1" hidden="1">
      <c r="A49" s="66">
        <v>10</v>
      </c>
      <c r="B49" s="471"/>
      <c r="C49" s="471"/>
      <c r="D49" s="471"/>
      <c r="E49" s="471"/>
      <c r="F49" s="471"/>
      <c r="G49" s="235"/>
      <c r="H49" s="235"/>
    </row>
    <row r="50" spans="1:8" ht="15" customHeight="1" hidden="1">
      <c r="A50" s="66">
        <v>11</v>
      </c>
      <c r="B50" s="471"/>
      <c r="C50" s="471"/>
      <c r="D50" s="471"/>
      <c r="E50" s="471"/>
      <c r="F50" s="471"/>
      <c r="G50" s="238"/>
      <c r="H50" s="235"/>
    </row>
    <row r="51" spans="1:8" ht="14.25" customHeight="1" hidden="1">
      <c r="A51" s="66">
        <v>12</v>
      </c>
      <c r="B51" s="460"/>
      <c r="C51" s="461"/>
      <c r="D51" s="461"/>
      <c r="E51" s="461"/>
      <c r="F51" s="462"/>
      <c r="G51" s="238"/>
      <c r="H51" s="235"/>
    </row>
    <row r="52" spans="1:8" ht="15" customHeight="1" hidden="1">
      <c r="A52" s="66">
        <v>13</v>
      </c>
      <c r="B52" s="463"/>
      <c r="C52" s="464"/>
      <c r="D52" s="464"/>
      <c r="E52" s="464"/>
      <c r="F52" s="465"/>
      <c r="G52" s="238"/>
      <c r="H52" s="235"/>
    </row>
    <row r="53" spans="1:8" ht="15" customHeight="1" hidden="1">
      <c r="A53" s="66">
        <v>14</v>
      </c>
      <c r="B53" s="463"/>
      <c r="C53" s="464"/>
      <c r="D53" s="464"/>
      <c r="E53" s="464"/>
      <c r="F53" s="465"/>
      <c r="G53" s="239"/>
      <c r="H53" s="235"/>
    </row>
    <row r="54" spans="1:8" ht="15" customHeight="1" hidden="1">
      <c r="A54" s="66">
        <v>15</v>
      </c>
      <c r="B54" s="463"/>
      <c r="C54" s="464"/>
      <c r="D54" s="464"/>
      <c r="E54" s="464"/>
      <c r="F54" s="465"/>
      <c r="G54" s="239"/>
      <c r="H54" s="235"/>
    </row>
    <row r="55" spans="1:8" ht="15" customHeight="1" hidden="1">
      <c r="A55" s="66">
        <v>16</v>
      </c>
      <c r="B55" s="470"/>
      <c r="C55" s="470"/>
      <c r="D55" s="470"/>
      <c r="E55" s="470"/>
      <c r="F55" s="470"/>
      <c r="G55" s="231"/>
      <c r="H55" s="232"/>
    </row>
    <row r="56" spans="1:8" ht="15" customHeight="1" hidden="1">
      <c r="A56" s="66">
        <v>17</v>
      </c>
      <c r="B56" s="471"/>
      <c r="C56" s="471"/>
      <c r="D56" s="471"/>
      <c r="E56" s="471"/>
      <c r="F56" s="471"/>
      <c r="G56" s="238"/>
      <c r="H56" s="235"/>
    </row>
    <row r="57" spans="1:8" ht="15" customHeight="1" hidden="1">
      <c r="A57" s="66">
        <v>18</v>
      </c>
      <c r="B57" s="471"/>
      <c r="C57" s="471"/>
      <c r="D57" s="471"/>
      <c r="E57" s="471"/>
      <c r="F57" s="471"/>
      <c r="G57" s="238"/>
      <c r="H57" s="235"/>
    </row>
    <row r="58" spans="1:8" ht="15" customHeight="1" hidden="1">
      <c r="A58" s="207">
        <v>19</v>
      </c>
      <c r="B58" s="470"/>
      <c r="C58" s="470"/>
      <c r="D58" s="470"/>
      <c r="E58" s="470"/>
      <c r="F58" s="470"/>
      <c r="G58" s="231"/>
      <c r="H58" s="232"/>
    </row>
    <row r="59" spans="1:14" ht="36" customHeight="1" hidden="1">
      <c r="A59" s="207"/>
      <c r="B59" s="472" t="s">
        <v>345</v>
      </c>
      <c r="C59" s="473"/>
      <c r="D59" s="473"/>
      <c r="E59" s="473"/>
      <c r="F59" s="474"/>
      <c r="G59" s="231"/>
      <c r="H59" s="233">
        <v>13</v>
      </c>
      <c r="J59" s="191" t="s">
        <v>304</v>
      </c>
      <c r="K59" s="191"/>
      <c r="L59" s="191"/>
      <c r="M59" s="191"/>
      <c r="N59" s="191"/>
    </row>
    <row r="60" spans="1:14" ht="32.25" customHeight="1">
      <c r="A60" s="66">
        <v>10</v>
      </c>
      <c r="B60" s="475" t="s">
        <v>301</v>
      </c>
      <c r="C60" s="476"/>
      <c r="D60" s="476"/>
      <c r="E60" s="476"/>
      <c r="F60" s="477"/>
      <c r="G60" s="184"/>
      <c r="H60" s="197">
        <f>H34-H26-H27+H35</f>
        <v>233.11172612</v>
      </c>
      <c r="J60" s="212"/>
      <c r="K60" s="212"/>
      <c r="L60" s="212"/>
      <c r="M60" s="212"/>
      <c r="N60" s="212"/>
    </row>
    <row r="61" spans="1:8" ht="15.75" customHeight="1" hidden="1">
      <c r="A61" s="207">
        <v>15</v>
      </c>
      <c r="B61" s="437" t="s">
        <v>298</v>
      </c>
      <c r="C61" s="438"/>
      <c r="D61" s="438"/>
      <c r="E61" s="438"/>
      <c r="F61" s="439"/>
      <c r="G61" s="187">
        <v>0</v>
      </c>
      <c r="H61" s="197">
        <f>H60*G61%</f>
        <v>0</v>
      </c>
    </row>
    <row r="62" spans="1:8" ht="15" customHeight="1">
      <c r="A62" s="207">
        <v>11</v>
      </c>
      <c r="B62" s="440" t="s">
        <v>299</v>
      </c>
      <c r="C62" s="440"/>
      <c r="D62" s="440"/>
      <c r="E62" s="440"/>
      <c r="F62" s="440"/>
      <c r="G62" s="311">
        <v>1</v>
      </c>
      <c r="H62" s="197"/>
    </row>
    <row r="63" spans="1:8" ht="18.75" customHeight="1">
      <c r="A63" s="207">
        <v>12</v>
      </c>
      <c r="B63" s="440" t="s">
        <v>19</v>
      </c>
      <c r="C63" s="440"/>
      <c r="D63" s="440"/>
      <c r="E63" s="440"/>
      <c r="F63" s="440"/>
      <c r="G63" s="184"/>
      <c r="H63" s="197">
        <f>H60*G62%</f>
        <v>2.3311172611999997</v>
      </c>
    </row>
    <row r="64" spans="1:14" ht="28.5" customHeight="1">
      <c r="A64" s="207">
        <v>13</v>
      </c>
      <c r="B64" s="441" t="s">
        <v>336</v>
      </c>
      <c r="C64" s="442"/>
      <c r="D64" s="442"/>
      <c r="E64" s="442"/>
      <c r="F64" s="443"/>
      <c r="G64" s="231"/>
      <c r="H64" s="232">
        <f>SUM(H60:H63)</f>
        <v>235.4428433812</v>
      </c>
      <c r="K64" s="191" t="s">
        <v>385</v>
      </c>
      <c r="L64" s="191"/>
      <c r="M64" s="191"/>
      <c r="N64" s="191"/>
    </row>
    <row r="65" spans="1:16" ht="30.75" customHeight="1">
      <c r="A65" s="207">
        <v>14</v>
      </c>
      <c r="B65" s="466" t="s">
        <v>12</v>
      </c>
      <c r="C65" s="466"/>
      <c r="D65" s="466"/>
      <c r="E65" s="466"/>
      <c r="F65" s="466"/>
      <c r="G65" s="186">
        <v>167.33</v>
      </c>
      <c r="H65" s="196"/>
      <c r="J65" s="191" t="s">
        <v>403</v>
      </c>
      <c r="K65" s="191"/>
      <c r="L65" s="191"/>
      <c r="M65" s="191"/>
      <c r="N65" s="191"/>
      <c r="O65" s="191"/>
      <c r="P65" s="191"/>
    </row>
    <row r="66" spans="1:18" ht="19.5" customHeight="1">
      <c r="A66" s="201">
        <v>15</v>
      </c>
      <c r="B66" s="467" t="s">
        <v>340</v>
      </c>
      <c r="C66" s="468"/>
      <c r="D66" s="468"/>
      <c r="E66" s="468"/>
      <c r="F66" s="469"/>
      <c r="G66" s="202"/>
      <c r="H66" s="301">
        <f>H64/G65</f>
        <v>1.4070569735325404</v>
      </c>
      <c r="J66" s="287" t="s">
        <v>404</v>
      </c>
      <c r="K66" s="80"/>
      <c r="L66" s="80"/>
      <c r="M66" s="80"/>
      <c r="N66" s="80"/>
      <c r="O66" s="80"/>
      <c r="P66" s="80"/>
      <c r="Q66" s="80"/>
      <c r="R66" s="80"/>
    </row>
    <row r="67" spans="1:18" ht="21" customHeight="1" hidden="1">
      <c r="A67" s="201"/>
      <c r="B67" s="447"/>
      <c r="C67" s="448"/>
      <c r="D67" s="448"/>
      <c r="E67" s="448"/>
      <c r="F67" s="449"/>
      <c r="G67" s="202"/>
      <c r="H67" s="233"/>
      <c r="J67" s="80"/>
      <c r="K67" s="80"/>
      <c r="L67" s="80"/>
      <c r="M67" s="80"/>
      <c r="N67" s="80"/>
      <c r="O67" s="80"/>
      <c r="P67" s="80"/>
      <c r="Q67" s="80"/>
      <c r="R67" s="80"/>
    </row>
    <row r="68" spans="1:18" ht="31.5" customHeight="1">
      <c r="A68" s="201">
        <v>16</v>
      </c>
      <c r="B68" s="450" t="s">
        <v>505</v>
      </c>
      <c r="C68" s="451"/>
      <c r="D68" s="451"/>
      <c r="E68" s="451"/>
      <c r="F68" s="452"/>
      <c r="G68" s="202"/>
      <c r="H68" s="193">
        <f>H66*7</f>
        <v>9.849398814727783</v>
      </c>
      <c r="J68" s="287" t="s">
        <v>405</v>
      </c>
      <c r="K68" s="80"/>
      <c r="L68" s="80"/>
      <c r="M68" s="191"/>
      <c r="N68" s="191"/>
      <c r="O68" s="80"/>
      <c r="P68" s="80"/>
      <c r="Q68" s="80"/>
      <c r="R68" s="80"/>
    </row>
    <row r="69" spans="1:18" ht="30.75" customHeight="1" hidden="1">
      <c r="A69" s="66">
        <v>21</v>
      </c>
      <c r="B69" s="400" t="s">
        <v>300</v>
      </c>
      <c r="C69" s="401"/>
      <c r="D69" s="401"/>
      <c r="E69" s="401"/>
      <c r="F69" s="402"/>
      <c r="G69" s="184">
        <v>0</v>
      </c>
      <c r="H69" s="197">
        <v>0</v>
      </c>
      <c r="J69" s="80"/>
      <c r="K69" s="80"/>
      <c r="L69" s="80"/>
      <c r="M69" s="80"/>
      <c r="N69" s="80"/>
      <c r="O69" s="80"/>
      <c r="P69" s="80"/>
      <c r="Q69" s="80"/>
      <c r="R69" s="80"/>
    </row>
    <row r="70" spans="1:18" ht="15" customHeight="1" hidden="1">
      <c r="A70" s="207">
        <v>15</v>
      </c>
      <c r="B70" s="444"/>
      <c r="C70" s="444"/>
      <c r="D70" s="444"/>
      <c r="E70" s="444"/>
      <c r="F70" s="444"/>
      <c r="G70" s="184"/>
      <c r="H70" s="197">
        <f>H58*G69%</f>
        <v>0</v>
      </c>
      <c r="I70" s="23"/>
      <c r="J70" s="80"/>
      <c r="K70" s="80"/>
      <c r="L70" s="80"/>
      <c r="M70" s="80"/>
      <c r="N70" s="80"/>
      <c r="O70" s="80"/>
      <c r="P70" s="80"/>
      <c r="Q70" s="80"/>
      <c r="R70" s="80"/>
    </row>
    <row r="71" spans="1:18" ht="15" customHeight="1" hidden="1">
      <c r="A71" s="207">
        <v>22</v>
      </c>
      <c r="B71" s="445"/>
      <c r="C71" s="445"/>
      <c r="D71" s="445"/>
      <c r="E71" s="445"/>
      <c r="F71" s="445"/>
      <c r="G71" s="184"/>
      <c r="H71" s="196"/>
      <c r="I71" s="23"/>
      <c r="J71" s="80"/>
      <c r="K71" s="80"/>
      <c r="L71" s="80"/>
      <c r="M71" s="80"/>
      <c r="N71" s="80"/>
      <c r="O71" s="80"/>
      <c r="P71" s="80"/>
      <c r="Q71" s="80"/>
      <c r="R71" s="80"/>
    </row>
    <row r="72" spans="1:18" ht="19.5" customHeight="1">
      <c r="A72" s="278">
        <v>17</v>
      </c>
      <c r="B72" s="407" t="s">
        <v>406</v>
      </c>
      <c r="C72" s="407"/>
      <c r="D72" s="407"/>
      <c r="E72" s="407"/>
      <c r="F72" s="407"/>
      <c r="G72" s="184"/>
      <c r="H72" s="196">
        <v>0.45</v>
      </c>
      <c r="I72" s="23"/>
      <c r="J72" s="80" t="s">
        <v>409</v>
      </c>
      <c r="K72" s="80"/>
      <c r="L72" s="80"/>
      <c r="M72" s="80"/>
      <c r="N72" s="80"/>
      <c r="O72" s="80"/>
      <c r="P72" s="80"/>
      <c r="Q72" s="80"/>
      <c r="R72" s="80"/>
    </row>
    <row r="73" spans="1:18" ht="23.25" customHeight="1">
      <c r="A73" s="278">
        <v>18</v>
      </c>
      <c r="B73" s="432" t="s">
        <v>407</v>
      </c>
      <c r="C73" s="433"/>
      <c r="D73" s="433"/>
      <c r="E73" s="433"/>
      <c r="F73" s="434"/>
      <c r="G73" s="184"/>
      <c r="H73" s="196">
        <f>H68+H72</f>
        <v>10.299398814727782</v>
      </c>
      <c r="I73" s="23"/>
      <c r="J73" s="80" t="s">
        <v>408</v>
      </c>
      <c r="K73" s="80"/>
      <c r="L73" s="80"/>
      <c r="M73" s="80"/>
      <c r="N73" s="80"/>
      <c r="O73" s="80"/>
      <c r="P73" s="80"/>
      <c r="Q73" s="80"/>
      <c r="R73" s="80"/>
    </row>
    <row r="74" spans="1:18" ht="23.25" customHeight="1">
      <c r="A74" s="277"/>
      <c r="B74" s="288"/>
      <c r="C74" s="288"/>
      <c r="D74" s="288"/>
      <c r="E74" s="288"/>
      <c r="F74" s="288"/>
      <c r="G74" s="222"/>
      <c r="H74" s="223"/>
      <c r="I74" s="23"/>
      <c r="J74" s="80"/>
      <c r="K74" s="80"/>
      <c r="L74" s="80"/>
      <c r="M74" s="80"/>
      <c r="N74" s="80"/>
      <c r="O74" s="80"/>
      <c r="P74" s="80"/>
      <c r="Q74" s="80"/>
      <c r="R74" s="80"/>
    </row>
    <row r="75" spans="1:18" ht="23.25" customHeight="1">
      <c r="A75" s="277"/>
      <c r="B75" s="288"/>
      <c r="C75" s="288"/>
      <c r="D75" s="288"/>
      <c r="E75" s="288"/>
      <c r="F75" s="288"/>
      <c r="G75" s="222"/>
      <c r="H75" s="223"/>
      <c r="I75" s="23"/>
      <c r="J75" s="80"/>
      <c r="K75" s="80"/>
      <c r="L75" s="80"/>
      <c r="M75" s="80"/>
      <c r="N75" s="80"/>
      <c r="O75" s="80"/>
      <c r="P75" s="80"/>
      <c r="Q75" s="80"/>
      <c r="R75" s="80"/>
    </row>
    <row r="76" spans="1:9" ht="29.25" customHeight="1">
      <c r="A76" s="50" t="s">
        <v>4</v>
      </c>
      <c r="B76" s="50"/>
      <c r="C76" s="50"/>
      <c r="D76" s="50"/>
      <c r="E76" s="435"/>
      <c r="F76" s="435"/>
      <c r="G76" s="436" t="s">
        <v>5</v>
      </c>
      <c r="H76" s="436"/>
      <c r="I76" s="23"/>
    </row>
    <row r="77" spans="1:8" ht="15.75">
      <c r="A77" s="50"/>
      <c r="B77" s="50"/>
      <c r="C77" s="50"/>
      <c r="D77" s="50"/>
      <c r="E77" s="435"/>
      <c r="F77" s="435"/>
      <c r="G77" s="436"/>
      <c r="H77" s="436"/>
    </row>
    <row r="78" spans="1:8" ht="15.75">
      <c r="A78" s="50"/>
      <c r="B78" s="50"/>
      <c r="C78" s="50"/>
      <c r="D78" s="50"/>
      <c r="E78" s="435"/>
      <c r="F78" s="435"/>
      <c r="G78" s="436"/>
      <c r="H78" s="436"/>
    </row>
    <row r="79" spans="1:8" ht="15.75">
      <c r="A79" s="50"/>
      <c r="B79" s="50"/>
      <c r="C79" s="50"/>
      <c r="D79" s="50"/>
      <c r="E79" s="208"/>
      <c r="F79" s="208"/>
      <c r="G79" s="50"/>
      <c r="H79" s="50"/>
    </row>
    <row r="80" spans="1:8" ht="15.75">
      <c r="A80" s="50"/>
      <c r="B80" s="50"/>
      <c r="C80" s="50"/>
      <c r="D80" s="50"/>
      <c r="E80" s="208"/>
      <c r="F80" s="208"/>
      <c r="G80" s="50"/>
      <c r="H80" s="50"/>
    </row>
    <row r="81" spans="1:8" ht="15.75">
      <c r="A81" s="50"/>
      <c r="B81" s="50"/>
      <c r="C81" s="50"/>
      <c r="D81" s="50"/>
      <c r="E81" s="208"/>
      <c r="F81" s="208"/>
      <c r="G81" s="50"/>
      <c r="H81" s="50"/>
    </row>
    <row r="82" spans="1:8" ht="15.75">
      <c r="A82" s="50"/>
      <c r="B82" s="50"/>
      <c r="C82" s="50"/>
      <c r="D82" s="50"/>
      <c r="E82" s="208"/>
      <c r="F82" s="208"/>
      <c r="G82" s="50"/>
      <c r="H82" s="50"/>
    </row>
    <row r="83" spans="1:8" ht="15.75">
      <c r="A83" s="50"/>
      <c r="B83" s="50"/>
      <c r="C83" s="50"/>
      <c r="D83" s="50"/>
      <c r="E83" s="208"/>
      <c r="F83" s="208"/>
      <c r="G83" s="50"/>
      <c r="H83" s="50"/>
    </row>
    <row r="84" spans="1:8" ht="15.75">
      <c r="A84" s="50"/>
      <c r="B84" s="50"/>
      <c r="C84" s="50"/>
      <c r="D84" s="50"/>
      <c r="E84" s="208"/>
      <c r="F84" s="208"/>
      <c r="G84" s="50"/>
      <c r="H84" s="50"/>
    </row>
    <row r="85" spans="1:8" ht="15.75">
      <c r="A85" s="50"/>
      <c r="B85" s="50"/>
      <c r="C85" s="50"/>
      <c r="D85" s="50"/>
      <c r="E85" s="208"/>
      <c r="F85" s="208"/>
      <c r="G85" s="50"/>
      <c r="H85" s="50"/>
    </row>
    <row r="86" spans="1:8" ht="15.75">
      <c r="A86" s="50"/>
      <c r="B86" s="50"/>
      <c r="C86" s="50"/>
      <c r="D86" s="50"/>
      <c r="E86" s="208"/>
      <c r="F86" s="208"/>
      <c r="G86" s="50"/>
      <c r="H86" s="50"/>
    </row>
    <row r="87" spans="5:6" ht="15">
      <c r="E87" s="209"/>
      <c r="F87" s="209"/>
    </row>
    <row r="88" spans="5:6" ht="15">
      <c r="E88" s="209"/>
      <c r="F88" s="209"/>
    </row>
    <row r="89" spans="5:6" ht="15">
      <c r="E89" s="209"/>
      <c r="F89" s="209"/>
    </row>
    <row r="90" spans="5:6" ht="15">
      <c r="E90" s="209"/>
      <c r="F90" s="209"/>
    </row>
    <row r="91" spans="5:6" ht="15">
      <c r="E91" s="209"/>
      <c r="F91" s="209"/>
    </row>
    <row r="92" spans="5:6" ht="15">
      <c r="E92" s="209"/>
      <c r="F92" s="209"/>
    </row>
  </sheetData>
  <sheetProtection/>
  <mergeCells count="79">
    <mergeCell ref="J25:K27"/>
    <mergeCell ref="B15:F15"/>
    <mergeCell ref="G2:H2"/>
    <mergeCell ref="G3:H3"/>
    <mergeCell ref="G4:H4"/>
    <mergeCell ref="A7:H7"/>
    <mergeCell ref="A8:H8"/>
    <mergeCell ref="A9:H9"/>
    <mergeCell ref="B11:F11"/>
    <mergeCell ref="J11:L11"/>
    <mergeCell ref="B12:F12"/>
    <mergeCell ref="B13:F13"/>
    <mergeCell ref="B14:F14"/>
    <mergeCell ref="B16:F16"/>
    <mergeCell ref="B17:F17"/>
    <mergeCell ref="B18:F18"/>
    <mergeCell ref="B19:F19"/>
    <mergeCell ref="B20:F20"/>
    <mergeCell ref="B22:F22"/>
    <mergeCell ref="B23:F23"/>
    <mergeCell ref="B26:F26"/>
    <mergeCell ref="B27:F27"/>
    <mergeCell ref="B34:F34"/>
    <mergeCell ref="B35:F35"/>
    <mergeCell ref="B36:F36"/>
    <mergeCell ref="B25:F25"/>
    <mergeCell ref="B37:F37"/>
    <mergeCell ref="B38:F38"/>
    <mergeCell ref="B30:F30"/>
    <mergeCell ref="B28:F28"/>
    <mergeCell ref="B29:F29"/>
    <mergeCell ref="B31:F31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4:F54"/>
    <mergeCell ref="B65:F65"/>
    <mergeCell ref="B66:F66"/>
    <mergeCell ref="B55:F55"/>
    <mergeCell ref="B56:F56"/>
    <mergeCell ref="B57:F57"/>
    <mergeCell ref="B58:F58"/>
    <mergeCell ref="B59:F59"/>
    <mergeCell ref="B60:F60"/>
    <mergeCell ref="J12:O12"/>
    <mergeCell ref="B67:F67"/>
    <mergeCell ref="B68:F68"/>
    <mergeCell ref="B69:F69"/>
    <mergeCell ref="J22:S22"/>
    <mergeCell ref="B24:F24"/>
    <mergeCell ref="B21:F21"/>
    <mergeCell ref="B51:F51"/>
    <mergeCell ref="B52:F52"/>
    <mergeCell ref="B53:F53"/>
    <mergeCell ref="E78:F78"/>
    <mergeCell ref="G78:H78"/>
    <mergeCell ref="E76:F76"/>
    <mergeCell ref="G76:H76"/>
    <mergeCell ref="B70:F70"/>
    <mergeCell ref="B71:F71"/>
    <mergeCell ref="B32:F32"/>
    <mergeCell ref="B33:F33"/>
    <mergeCell ref="B72:F72"/>
    <mergeCell ref="B73:F73"/>
    <mergeCell ref="E77:F77"/>
    <mergeCell ref="G77:H77"/>
    <mergeCell ref="B61:F61"/>
    <mergeCell ref="B62:F62"/>
    <mergeCell ref="B63:F63"/>
    <mergeCell ref="B64:F6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L46"/>
  <sheetViews>
    <sheetView zoomScale="110" zoomScaleNormal="110" zoomScalePageLayoutView="0" workbookViewId="0" topLeftCell="A19">
      <selection activeCell="A1" sqref="A1:H33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8" ht="16.5" customHeight="1">
      <c r="A7" s="422" t="s">
        <v>280</v>
      </c>
      <c r="B7" s="422"/>
      <c r="C7" s="422"/>
      <c r="D7" s="422"/>
      <c r="E7" s="422"/>
      <c r="F7" s="422"/>
      <c r="G7" s="422"/>
      <c r="H7" s="422"/>
    </row>
    <row r="8" spans="1:8" ht="15" customHeight="1">
      <c r="A8" s="421"/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161" t="s">
        <v>3</v>
      </c>
    </row>
    <row r="11" spans="1:12" ht="27.75" customHeight="1">
      <c r="A11" s="44">
        <v>1</v>
      </c>
      <c r="B11" s="506" t="s">
        <v>250</v>
      </c>
      <c r="C11" s="507"/>
      <c r="D11" s="507"/>
      <c r="E11" s="507"/>
      <c r="F11" s="508"/>
      <c r="G11" s="92">
        <v>542.03</v>
      </c>
      <c r="H11" s="5"/>
      <c r="J11" s="23"/>
      <c r="L11" s="36"/>
    </row>
    <row r="12" spans="1:8" ht="30" customHeight="1">
      <c r="A12" s="44">
        <v>2</v>
      </c>
      <c r="B12" s="505" t="s">
        <v>12</v>
      </c>
      <c r="C12" s="505"/>
      <c r="D12" s="505"/>
      <c r="E12" s="505"/>
      <c r="F12" s="505"/>
      <c r="G12" s="10">
        <v>167.33</v>
      </c>
      <c r="H12" s="5"/>
    </row>
    <row r="13" spans="1:8" ht="15" customHeight="1">
      <c r="A13" s="162">
        <v>3</v>
      </c>
      <c r="B13" s="500" t="s">
        <v>218</v>
      </c>
      <c r="C13" s="500"/>
      <c r="D13" s="500"/>
      <c r="E13" s="500"/>
      <c r="F13" s="500"/>
      <c r="G13" s="5"/>
      <c r="H13" s="86">
        <f>G11/G12*0.33</f>
        <v>1.0689649196199127</v>
      </c>
    </row>
    <row r="14" spans="1:8" ht="15" customHeight="1">
      <c r="A14" s="162">
        <v>4</v>
      </c>
      <c r="B14" s="500" t="s">
        <v>9</v>
      </c>
      <c r="C14" s="500"/>
      <c r="D14" s="500"/>
      <c r="E14" s="500"/>
      <c r="F14" s="500"/>
      <c r="G14" s="6">
        <v>34.7</v>
      </c>
      <c r="H14" s="86">
        <f>H13*G14%</f>
        <v>0.37093082710810976</v>
      </c>
    </row>
    <row r="15" spans="1:8" ht="15" customHeight="1">
      <c r="A15" s="162">
        <v>5</v>
      </c>
      <c r="B15" s="504" t="s">
        <v>10</v>
      </c>
      <c r="C15" s="504"/>
      <c r="D15" s="504"/>
      <c r="E15" s="504"/>
      <c r="F15" s="504"/>
      <c r="G15" s="7"/>
      <c r="H15" s="142">
        <f>H13+H14</f>
        <v>1.4398957467280225</v>
      </c>
    </row>
    <row r="16" spans="1:8" ht="15" customHeight="1">
      <c r="A16" s="162">
        <v>6</v>
      </c>
      <c r="B16" s="504" t="s">
        <v>11</v>
      </c>
      <c r="C16" s="504"/>
      <c r="D16" s="504"/>
      <c r="E16" s="504"/>
      <c r="F16" s="504"/>
      <c r="G16" s="12"/>
      <c r="H16" s="5"/>
    </row>
    <row r="17" spans="1:8" ht="29.25" customHeight="1">
      <c r="A17" s="44">
        <v>7</v>
      </c>
      <c r="B17" s="505" t="s">
        <v>100</v>
      </c>
      <c r="C17" s="505"/>
      <c r="D17" s="505"/>
      <c r="E17" s="505"/>
      <c r="F17" s="505"/>
      <c r="G17" s="14"/>
      <c r="H17" s="5"/>
    </row>
    <row r="18" spans="1:8" ht="20.25" customHeight="1">
      <c r="A18" s="44">
        <v>8</v>
      </c>
      <c r="B18" s="506" t="s">
        <v>102</v>
      </c>
      <c r="C18" s="507"/>
      <c r="D18" s="507"/>
      <c r="E18" s="507"/>
      <c r="F18" s="508"/>
      <c r="G18" s="92">
        <v>294</v>
      </c>
      <c r="H18" s="86"/>
    </row>
    <row r="19" spans="1:8" ht="15" customHeight="1">
      <c r="A19" s="162">
        <v>9</v>
      </c>
      <c r="B19" s="500" t="s">
        <v>34</v>
      </c>
      <c r="C19" s="500"/>
      <c r="D19" s="500"/>
      <c r="E19" s="500"/>
      <c r="F19" s="500"/>
      <c r="G19" s="86">
        <f>G18*20%</f>
        <v>58.800000000000004</v>
      </c>
      <c r="H19" s="86"/>
    </row>
    <row r="20" spans="1:8" ht="15" customHeight="1">
      <c r="A20" s="162">
        <v>10</v>
      </c>
      <c r="B20" s="500" t="s">
        <v>26</v>
      </c>
      <c r="C20" s="500"/>
      <c r="D20" s="500"/>
      <c r="E20" s="500"/>
      <c r="F20" s="500"/>
      <c r="G20" s="146">
        <f>G19/365</f>
        <v>0.16109589041095893</v>
      </c>
      <c r="H20" s="146"/>
    </row>
    <row r="21" spans="1:8" ht="15" customHeight="1">
      <c r="A21" s="162">
        <v>11</v>
      </c>
      <c r="B21" s="500" t="s">
        <v>23</v>
      </c>
      <c r="C21" s="500"/>
      <c r="D21" s="500"/>
      <c r="E21" s="500"/>
      <c r="F21" s="500"/>
      <c r="G21" s="86">
        <f>G20/24</f>
        <v>0.0067123287671232885</v>
      </c>
      <c r="H21" s="86"/>
    </row>
    <row r="22" spans="1:8" ht="15" customHeight="1">
      <c r="A22" s="162">
        <v>12</v>
      </c>
      <c r="B22" s="500" t="s">
        <v>220</v>
      </c>
      <c r="C22" s="500"/>
      <c r="D22" s="500"/>
      <c r="E22" s="500"/>
      <c r="F22" s="500"/>
      <c r="G22" s="86"/>
      <c r="H22" s="86">
        <f>G21*0.33</f>
        <v>0.0022150684931506854</v>
      </c>
    </row>
    <row r="23" spans="1:8" ht="15" customHeight="1">
      <c r="A23" s="162">
        <v>13</v>
      </c>
      <c r="B23" s="504" t="s">
        <v>14</v>
      </c>
      <c r="C23" s="504"/>
      <c r="D23" s="504"/>
      <c r="E23" s="504"/>
      <c r="F23" s="504"/>
      <c r="G23" s="144"/>
      <c r="H23" s="144">
        <f>SUM(H15:H22)</f>
        <v>1.4421108152211732</v>
      </c>
    </row>
    <row r="24" spans="1:8" ht="15" customHeight="1">
      <c r="A24" s="162">
        <v>14</v>
      </c>
      <c r="B24" s="500" t="s">
        <v>18</v>
      </c>
      <c r="C24" s="500"/>
      <c r="D24" s="500"/>
      <c r="E24" s="500"/>
      <c r="F24" s="500"/>
      <c r="G24" s="5">
        <v>11</v>
      </c>
      <c r="H24" s="5"/>
    </row>
    <row r="25" spans="1:8" ht="15" customHeight="1">
      <c r="A25" s="162">
        <v>15</v>
      </c>
      <c r="B25" s="500" t="s">
        <v>19</v>
      </c>
      <c r="C25" s="500"/>
      <c r="D25" s="500"/>
      <c r="E25" s="500"/>
      <c r="F25" s="500"/>
      <c r="G25" s="5"/>
      <c r="H25" s="86">
        <f>H23*G24%</f>
        <v>0.15863218967432904</v>
      </c>
    </row>
    <row r="26" spans="1:8" ht="15" customHeight="1">
      <c r="A26" s="162">
        <v>16</v>
      </c>
      <c r="B26" s="504" t="s">
        <v>20</v>
      </c>
      <c r="C26" s="504"/>
      <c r="D26" s="504"/>
      <c r="E26" s="504"/>
      <c r="F26" s="504"/>
      <c r="G26" s="7"/>
      <c r="H26" s="144">
        <f>H23+H25</f>
        <v>1.6007430048955023</v>
      </c>
    </row>
    <row r="27" spans="1:8" ht="15" customHeight="1">
      <c r="A27" s="162">
        <v>17</v>
      </c>
      <c r="B27" s="500" t="s">
        <v>16</v>
      </c>
      <c r="C27" s="500"/>
      <c r="D27" s="500"/>
      <c r="E27" s="500"/>
      <c r="F27" s="500"/>
      <c r="G27" s="5">
        <v>0</v>
      </c>
      <c r="H27" s="86"/>
    </row>
    <row r="28" spans="1:9" ht="15" customHeight="1">
      <c r="A28" s="162">
        <v>18</v>
      </c>
      <c r="B28" s="500" t="s">
        <v>17</v>
      </c>
      <c r="C28" s="500"/>
      <c r="D28" s="500"/>
      <c r="E28" s="500"/>
      <c r="F28" s="500"/>
      <c r="G28" s="5"/>
      <c r="H28" s="86">
        <f>H26*G27%</f>
        <v>0</v>
      </c>
      <c r="I28" s="23"/>
    </row>
    <row r="29" spans="1:9" ht="18" customHeight="1">
      <c r="A29" s="162">
        <v>19</v>
      </c>
      <c r="B29" s="501" t="s">
        <v>219</v>
      </c>
      <c r="C29" s="502"/>
      <c r="D29" s="502"/>
      <c r="E29" s="502"/>
      <c r="F29" s="503"/>
      <c r="G29" s="5"/>
      <c r="H29" s="151">
        <f>H26+H28</f>
        <v>1.6007430048955023</v>
      </c>
      <c r="I29" s="23"/>
    </row>
    <row r="30" spans="1:11" ht="29.25" customHeight="1">
      <c r="A30" s="159"/>
      <c r="B30" s="163"/>
      <c r="C30" s="163"/>
      <c r="D30" s="163"/>
      <c r="F30" s="163"/>
      <c r="G30" s="9"/>
      <c r="H30" s="9"/>
      <c r="I30" s="23"/>
      <c r="K30" s="3">
        <v>1.4</v>
      </c>
    </row>
    <row r="32" spans="1:8" ht="15">
      <c r="A32" s="3" t="s">
        <v>4</v>
      </c>
      <c r="E32" s="406"/>
      <c r="F32" s="406"/>
      <c r="G32" s="409" t="s">
        <v>5</v>
      </c>
      <c r="H32" s="409"/>
    </row>
    <row r="33" spans="5:6" ht="15">
      <c r="E33" s="160"/>
      <c r="F33" s="160"/>
    </row>
    <row r="34" spans="5:6" ht="15">
      <c r="E34" s="160"/>
      <c r="F34" s="160"/>
    </row>
    <row r="35" spans="5:6" ht="15">
      <c r="E35" s="160"/>
      <c r="F35" s="160"/>
    </row>
    <row r="36" spans="5:6" ht="15">
      <c r="E36" s="160"/>
      <c r="F36" s="160"/>
    </row>
    <row r="37" spans="5:6" ht="15">
      <c r="E37" s="160"/>
      <c r="F37" s="160"/>
    </row>
    <row r="38" spans="5:6" ht="15">
      <c r="E38" s="160"/>
      <c r="F38" s="160"/>
    </row>
    <row r="39" spans="5:6" ht="15">
      <c r="E39" s="160"/>
      <c r="F39" s="160"/>
    </row>
    <row r="40" spans="5:6" ht="15">
      <c r="E40" s="160"/>
      <c r="F40" s="160"/>
    </row>
    <row r="41" spans="5:6" ht="15">
      <c r="E41" s="160"/>
      <c r="F41" s="160"/>
    </row>
    <row r="42" spans="5:6" ht="15">
      <c r="E42" s="160"/>
      <c r="F42" s="160"/>
    </row>
    <row r="43" spans="5:6" ht="15">
      <c r="E43" s="160"/>
      <c r="F43" s="160"/>
    </row>
    <row r="44" spans="5:6" ht="15">
      <c r="E44" s="160"/>
      <c r="F44" s="160"/>
    </row>
    <row r="45" spans="5:6" ht="15">
      <c r="E45" s="160"/>
      <c r="F45" s="160"/>
    </row>
    <row r="46" spans="5:6" ht="15">
      <c r="E46" s="160"/>
      <c r="F46" s="160"/>
    </row>
  </sheetData>
  <sheetProtection/>
  <mergeCells count="28">
    <mergeCell ref="G1:H1"/>
    <mergeCell ref="G2:H2"/>
    <mergeCell ref="G3:H3"/>
    <mergeCell ref="A6:H6"/>
    <mergeCell ref="A7:H7"/>
    <mergeCell ref="A8:H8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8:F28"/>
    <mergeCell ref="B29:F29"/>
    <mergeCell ref="E32:F32"/>
    <mergeCell ref="G32:H32"/>
    <mergeCell ref="B22:F22"/>
    <mergeCell ref="B23:F23"/>
    <mergeCell ref="B24:F24"/>
    <mergeCell ref="B25:F25"/>
    <mergeCell ref="B26:F26"/>
    <mergeCell ref="B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45"/>
  <sheetViews>
    <sheetView zoomScalePageLayoutView="0" workbookViewId="0" topLeftCell="A20">
      <selection activeCell="A1" sqref="A1:H34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1" width="9.140625" style="3" customWidth="1"/>
    <col min="12" max="12" width="13.7109375" style="3" customWidth="1"/>
    <col min="13" max="13" width="9.57421875" style="3" bestFit="1" customWidth="1"/>
    <col min="14" max="14" width="12.57421875" style="3" customWidth="1"/>
    <col min="15" max="15" width="12.140625" style="3" customWidth="1"/>
    <col min="16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8" ht="16.5" customHeight="1">
      <c r="A7" s="422" t="s">
        <v>244</v>
      </c>
      <c r="B7" s="422"/>
      <c r="C7" s="422"/>
      <c r="D7" s="422"/>
      <c r="E7" s="422"/>
      <c r="F7" s="422"/>
      <c r="G7" s="422"/>
      <c r="H7" s="422"/>
    </row>
    <row r="8" spans="1:8" ht="15" customHeight="1">
      <c r="A8" s="421" t="s">
        <v>283</v>
      </c>
      <c r="B8" s="421"/>
      <c r="C8" s="421"/>
      <c r="D8" s="421"/>
      <c r="E8" s="421"/>
      <c r="F8" s="421"/>
      <c r="G8" s="421"/>
      <c r="H8" s="421"/>
    </row>
    <row r="10" spans="1:14" ht="35.2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138" t="s">
        <v>3</v>
      </c>
      <c r="L10" s="134"/>
      <c r="N10" s="80"/>
    </row>
    <row r="11" spans="1:15" ht="43.5" customHeight="1">
      <c r="A11" s="44">
        <v>1</v>
      </c>
      <c r="B11" s="506" t="s">
        <v>486</v>
      </c>
      <c r="C11" s="507"/>
      <c r="D11" s="507"/>
      <c r="E11" s="507"/>
      <c r="F11" s="508"/>
      <c r="G11" s="92">
        <v>483.32</v>
      </c>
      <c r="H11" s="5"/>
      <c r="J11" s="23"/>
      <c r="K11" s="170">
        <v>1.2</v>
      </c>
      <c r="L11" s="140"/>
      <c r="M11" s="140"/>
      <c r="N11" s="141"/>
      <c r="O11" s="140"/>
    </row>
    <row r="12" spans="1:8" ht="30" customHeight="1">
      <c r="A12" s="44">
        <v>2</v>
      </c>
      <c r="B12" s="505" t="s">
        <v>12</v>
      </c>
      <c r="C12" s="505"/>
      <c r="D12" s="505"/>
      <c r="E12" s="505"/>
      <c r="F12" s="505"/>
      <c r="G12" s="10">
        <v>168</v>
      </c>
      <c r="H12" s="5"/>
    </row>
    <row r="13" spans="1:8" ht="33" customHeight="1">
      <c r="A13" s="137">
        <v>3</v>
      </c>
      <c r="B13" s="501" t="s">
        <v>246</v>
      </c>
      <c r="C13" s="502"/>
      <c r="D13" s="502"/>
      <c r="E13" s="502"/>
      <c r="F13" s="503"/>
      <c r="G13" s="5"/>
      <c r="H13" s="86">
        <f>G11/G12*0.25</f>
        <v>0.7192261904761905</v>
      </c>
    </row>
    <row r="14" spans="1:8" ht="15" customHeight="1">
      <c r="A14" s="137">
        <v>4</v>
      </c>
      <c r="B14" s="500" t="s">
        <v>9</v>
      </c>
      <c r="C14" s="500"/>
      <c r="D14" s="500"/>
      <c r="E14" s="500"/>
      <c r="F14" s="500"/>
      <c r="G14" s="6">
        <v>34.7</v>
      </c>
      <c r="H14" s="86">
        <f>H13*G14%</f>
        <v>0.24957148809523813</v>
      </c>
    </row>
    <row r="15" spans="1:8" ht="15" customHeight="1">
      <c r="A15" s="137">
        <v>5</v>
      </c>
      <c r="B15" s="504" t="s">
        <v>10</v>
      </c>
      <c r="C15" s="504"/>
      <c r="D15" s="504"/>
      <c r="E15" s="504"/>
      <c r="F15" s="504"/>
      <c r="G15" s="7"/>
      <c r="H15" s="142">
        <f>H13+H14</f>
        <v>0.9687976785714286</v>
      </c>
    </row>
    <row r="16" spans="1:8" ht="15" customHeight="1" hidden="1">
      <c r="A16" s="137">
        <v>6</v>
      </c>
      <c r="B16" s="509" t="s">
        <v>11</v>
      </c>
      <c r="C16" s="510"/>
      <c r="D16" s="510"/>
      <c r="E16" s="510"/>
      <c r="F16" s="511"/>
      <c r="G16" s="12">
        <v>1</v>
      </c>
      <c r="H16" s="86">
        <v>0</v>
      </c>
    </row>
    <row r="17" spans="1:16" ht="18.75" customHeight="1">
      <c r="A17" s="44"/>
      <c r="B17" s="512" t="s">
        <v>188</v>
      </c>
      <c r="C17" s="513"/>
      <c r="D17" s="513"/>
      <c r="E17" s="513"/>
      <c r="F17" s="514"/>
      <c r="G17" s="43"/>
      <c r="H17" s="86"/>
      <c r="I17" s="135"/>
      <c r="J17" s="136"/>
      <c r="K17" s="136"/>
      <c r="L17" s="136"/>
      <c r="M17" s="136"/>
      <c r="N17" s="136"/>
      <c r="O17" s="136"/>
      <c r="P17" s="136"/>
    </row>
    <row r="18" spans="1:16" ht="34.5" customHeight="1">
      <c r="A18" s="44"/>
      <c r="B18" s="515" t="s">
        <v>245</v>
      </c>
      <c r="C18" s="516"/>
      <c r="D18" s="516"/>
      <c r="E18" s="516"/>
      <c r="F18" s="517"/>
      <c r="G18" s="92">
        <v>0.02</v>
      </c>
      <c r="H18" s="143"/>
      <c r="I18" s="135"/>
      <c r="J18" s="136"/>
      <c r="K18" s="136"/>
      <c r="L18" s="136"/>
      <c r="M18" s="136"/>
      <c r="N18" s="136"/>
      <c r="O18" s="136"/>
      <c r="P18" s="136"/>
    </row>
    <row r="19" spans="1:16" ht="21" customHeight="1">
      <c r="A19" s="44"/>
      <c r="B19" s="515" t="s">
        <v>243</v>
      </c>
      <c r="C19" s="516"/>
      <c r="D19" s="516"/>
      <c r="E19" s="516"/>
      <c r="F19" s="517"/>
      <c r="G19" s="94">
        <f>G18*0.25</f>
        <v>0.005</v>
      </c>
      <c r="H19" s="143"/>
      <c r="I19" s="135"/>
      <c r="J19" s="136"/>
      <c r="K19" s="136"/>
      <c r="L19" s="136"/>
      <c r="M19" s="136"/>
      <c r="N19" s="136"/>
      <c r="O19" s="136"/>
      <c r="P19" s="136"/>
    </row>
    <row r="20" spans="1:16" ht="18.75" customHeight="1">
      <c r="A20" s="44"/>
      <c r="B20" s="515" t="s">
        <v>189</v>
      </c>
      <c r="C20" s="516"/>
      <c r="D20" s="516"/>
      <c r="E20" s="516"/>
      <c r="F20" s="517"/>
      <c r="G20" s="92">
        <v>0.30518</v>
      </c>
      <c r="H20" s="143"/>
      <c r="I20" s="135"/>
      <c r="J20" s="136"/>
      <c r="K20" s="136"/>
      <c r="L20" s="136"/>
      <c r="M20" s="136"/>
      <c r="N20" s="136"/>
      <c r="O20" s="136"/>
      <c r="P20" s="136"/>
    </row>
    <row r="21" spans="1:16" ht="18.75" customHeight="1">
      <c r="A21" s="44"/>
      <c r="B21" s="515" t="s">
        <v>191</v>
      </c>
      <c r="C21" s="516"/>
      <c r="D21" s="516"/>
      <c r="E21" s="516"/>
      <c r="F21" s="517"/>
      <c r="G21" s="92"/>
      <c r="H21" s="142">
        <f>G19*G20</f>
        <v>0.0015259000000000002</v>
      </c>
      <c r="I21" s="135"/>
      <c r="J21" s="136"/>
      <c r="K21" s="136"/>
      <c r="L21" s="136"/>
      <c r="M21" s="136"/>
      <c r="N21" s="136"/>
      <c r="O21" s="136"/>
      <c r="P21" s="136"/>
    </row>
    <row r="22" spans="1:8" ht="15" customHeight="1">
      <c r="A22" s="137">
        <v>13</v>
      </c>
      <c r="B22" s="504" t="s">
        <v>14</v>
      </c>
      <c r="C22" s="504"/>
      <c r="D22" s="504"/>
      <c r="E22" s="504"/>
      <c r="F22" s="504"/>
      <c r="G22" s="7"/>
      <c r="H22" s="144">
        <f>H15+H16+H21</f>
        <v>0.9703235785714286</v>
      </c>
    </row>
    <row r="23" spans="1:8" ht="15" customHeight="1">
      <c r="A23" s="137">
        <v>14</v>
      </c>
      <c r="B23" s="500" t="s">
        <v>18</v>
      </c>
      <c r="C23" s="500"/>
      <c r="D23" s="500"/>
      <c r="E23" s="500"/>
      <c r="F23" s="500"/>
      <c r="G23" s="5">
        <v>24</v>
      </c>
      <c r="H23" s="86"/>
    </row>
    <row r="24" spans="1:8" ht="15" customHeight="1">
      <c r="A24" s="137">
        <v>15</v>
      </c>
      <c r="B24" s="500" t="s">
        <v>19</v>
      </c>
      <c r="C24" s="500"/>
      <c r="D24" s="500"/>
      <c r="E24" s="500"/>
      <c r="F24" s="500"/>
      <c r="G24" s="5"/>
      <c r="H24" s="86">
        <f>H22*G23%</f>
        <v>0.23287765885714284</v>
      </c>
    </row>
    <row r="25" spans="1:8" ht="15" customHeight="1">
      <c r="A25" s="137">
        <v>16</v>
      </c>
      <c r="B25" s="504" t="s">
        <v>20</v>
      </c>
      <c r="C25" s="504"/>
      <c r="D25" s="504"/>
      <c r="E25" s="504"/>
      <c r="F25" s="504"/>
      <c r="G25" s="7"/>
      <c r="H25" s="144">
        <f>H22+H24</f>
        <v>1.2032012374285714</v>
      </c>
    </row>
    <row r="26" spans="1:8" ht="15" customHeight="1">
      <c r="A26" s="137">
        <v>17</v>
      </c>
      <c r="B26" s="500" t="s">
        <v>16</v>
      </c>
      <c r="C26" s="500"/>
      <c r="D26" s="500"/>
      <c r="E26" s="500"/>
      <c r="F26" s="500"/>
      <c r="G26" s="5">
        <v>0</v>
      </c>
      <c r="H26" s="86"/>
    </row>
    <row r="27" spans="1:9" ht="15" customHeight="1">
      <c r="A27" s="137">
        <v>18</v>
      </c>
      <c r="B27" s="500" t="s">
        <v>17</v>
      </c>
      <c r="C27" s="500"/>
      <c r="D27" s="500"/>
      <c r="E27" s="500"/>
      <c r="F27" s="500"/>
      <c r="G27" s="5"/>
      <c r="H27" s="86">
        <f>H25*G26%</f>
        <v>0</v>
      </c>
      <c r="I27" s="23"/>
    </row>
    <row r="28" spans="1:10" ht="18" customHeight="1">
      <c r="A28" s="137">
        <v>19</v>
      </c>
      <c r="B28" s="501" t="s">
        <v>249</v>
      </c>
      <c r="C28" s="502"/>
      <c r="D28" s="502"/>
      <c r="E28" s="502"/>
      <c r="F28" s="503"/>
      <c r="G28" s="5"/>
      <c r="H28" s="86">
        <f>H25+H27</f>
        <v>1.2032012374285714</v>
      </c>
      <c r="I28" s="23"/>
      <c r="J28" s="3">
        <v>1</v>
      </c>
    </row>
    <row r="31" spans="1:8" ht="15">
      <c r="A31" s="3" t="s">
        <v>4</v>
      </c>
      <c r="E31" s="406"/>
      <c r="F31" s="406"/>
      <c r="G31" s="409" t="s">
        <v>5</v>
      </c>
      <c r="H31" s="409"/>
    </row>
    <row r="32" spans="5:6" ht="15">
      <c r="E32" s="136"/>
      <c r="F32" s="136"/>
    </row>
    <row r="33" spans="5:6" ht="15">
      <c r="E33" s="136"/>
      <c r="F33" s="136"/>
    </row>
    <row r="34" spans="5:6" ht="15">
      <c r="E34" s="136"/>
      <c r="F34" s="136"/>
    </row>
    <row r="35" spans="5:6" ht="15">
      <c r="E35" s="136"/>
      <c r="F35" s="136"/>
    </row>
    <row r="36" spans="5:6" ht="15">
      <c r="E36" s="136"/>
      <c r="F36" s="136"/>
    </row>
    <row r="37" spans="5:6" ht="15">
      <c r="E37" s="136"/>
      <c r="F37" s="136"/>
    </row>
    <row r="38" spans="5:6" ht="15">
      <c r="E38" s="136"/>
      <c r="F38" s="136"/>
    </row>
    <row r="39" spans="5:6" ht="15">
      <c r="E39" s="136"/>
      <c r="F39" s="136"/>
    </row>
    <row r="40" spans="5:6" ht="15">
      <c r="E40" s="136"/>
      <c r="F40" s="136"/>
    </row>
    <row r="41" spans="5:6" ht="15">
      <c r="E41" s="136"/>
      <c r="F41" s="136"/>
    </row>
    <row r="42" spans="5:6" ht="15">
      <c r="E42" s="136"/>
      <c r="F42" s="136"/>
    </row>
    <row r="43" spans="5:6" ht="15">
      <c r="E43" s="136"/>
      <c r="F43" s="136"/>
    </row>
    <row r="44" spans="5:6" ht="15">
      <c r="E44" s="136"/>
      <c r="F44" s="136"/>
    </row>
    <row r="45" spans="5:6" ht="15">
      <c r="E45" s="136"/>
      <c r="F45" s="136"/>
    </row>
  </sheetData>
  <sheetProtection/>
  <mergeCells count="27">
    <mergeCell ref="G1:H1"/>
    <mergeCell ref="G2:H2"/>
    <mergeCell ref="G3:H3"/>
    <mergeCell ref="A6:H6"/>
    <mergeCell ref="A7:H7"/>
    <mergeCell ref="A8:H8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8:F28"/>
    <mergeCell ref="E31:F31"/>
    <mergeCell ref="G31:H31"/>
    <mergeCell ref="B22:F22"/>
    <mergeCell ref="B23:F23"/>
    <mergeCell ref="B24:F24"/>
    <mergeCell ref="B25:F25"/>
    <mergeCell ref="B26:F26"/>
    <mergeCell ref="B27:F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44"/>
  <sheetViews>
    <sheetView zoomScalePageLayoutView="0" workbookViewId="0" topLeftCell="A13">
      <selection activeCell="A2" sqref="A2:H30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1" width="9.140625" style="3" customWidth="1"/>
    <col min="12" max="12" width="13.7109375" style="3" customWidth="1"/>
    <col min="13" max="13" width="9.57421875" style="3" bestFit="1" customWidth="1"/>
    <col min="14" max="14" width="12.57421875" style="3" customWidth="1"/>
    <col min="15" max="15" width="12.140625" style="3" customWidth="1"/>
    <col min="16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43709</v>
      </c>
    </row>
    <row r="5" ht="15">
      <c r="E5" s="11"/>
    </row>
    <row r="6" spans="1:8" ht="15">
      <c r="A6" s="421" t="s">
        <v>32</v>
      </c>
      <c r="B6" s="421"/>
      <c r="C6" s="421"/>
      <c r="D6" s="421"/>
      <c r="E6" s="421"/>
      <c r="F6" s="421"/>
      <c r="G6" s="421"/>
      <c r="H6" s="421"/>
    </row>
    <row r="7" spans="1:8" ht="16.5" customHeight="1">
      <c r="A7" s="422" t="s">
        <v>241</v>
      </c>
      <c r="B7" s="422"/>
      <c r="C7" s="422"/>
      <c r="D7" s="422"/>
      <c r="E7" s="422"/>
      <c r="F7" s="422"/>
      <c r="G7" s="422"/>
      <c r="H7" s="422"/>
    </row>
    <row r="8" spans="1:8" ht="15" customHeight="1">
      <c r="A8" s="421" t="s">
        <v>281</v>
      </c>
      <c r="B8" s="421"/>
      <c r="C8" s="421"/>
      <c r="D8" s="421"/>
      <c r="E8" s="421"/>
      <c r="F8" s="421"/>
      <c r="G8" s="421"/>
      <c r="H8" s="421"/>
    </row>
    <row r="10" spans="1:14" ht="35.2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130" t="s">
        <v>3</v>
      </c>
      <c r="L10" s="134"/>
      <c r="N10" s="80"/>
    </row>
    <row r="11" spans="1:15" ht="43.5" customHeight="1">
      <c r="A11" s="44">
        <v>1</v>
      </c>
      <c r="B11" s="506" t="s">
        <v>286</v>
      </c>
      <c r="C11" s="507"/>
      <c r="D11" s="507"/>
      <c r="E11" s="507"/>
      <c r="F11" s="508"/>
      <c r="G11" s="92">
        <v>483.32</v>
      </c>
      <c r="H11" s="5"/>
      <c r="J11" s="23"/>
      <c r="L11" s="140"/>
      <c r="M11" s="140"/>
      <c r="N11" s="141"/>
      <c r="O11" s="140"/>
    </row>
    <row r="12" spans="1:8" ht="30" customHeight="1">
      <c r="A12" s="44">
        <v>2</v>
      </c>
      <c r="B12" s="505" t="s">
        <v>12</v>
      </c>
      <c r="C12" s="505"/>
      <c r="D12" s="505"/>
      <c r="E12" s="505"/>
      <c r="F12" s="505"/>
      <c r="G12" s="10">
        <v>168</v>
      </c>
      <c r="H12" s="5"/>
    </row>
    <row r="13" spans="1:8" ht="27.75" customHeight="1">
      <c r="A13" s="131">
        <v>3</v>
      </c>
      <c r="B13" s="501" t="s">
        <v>246</v>
      </c>
      <c r="C13" s="502"/>
      <c r="D13" s="502"/>
      <c r="E13" s="502"/>
      <c r="F13" s="503"/>
      <c r="G13" s="5"/>
      <c r="H13" s="86">
        <f>G11/G12*0.25</f>
        <v>0.7192261904761905</v>
      </c>
    </row>
    <row r="14" spans="1:8" ht="15" customHeight="1">
      <c r="A14" s="131">
        <v>4</v>
      </c>
      <c r="B14" s="500" t="s">
        <v>9</v>
      </c>
      <c r="C14" s="500"/>
      <c r="D14" s="500"/>
      <c r="E14" s="500"/>
      <c r="F14" s="500"/>
      <c r="G14" s="6">
        <v>34.7</v>
      </c>
      <c r="H14" s="86">
        <f>H13*G14%</f>
        <v>0.24957148809523813</v>
      </c>
    </row>
    <row r="15" spans="1:8" ht="15" customHeight="1">
      <c r="A15" s="131">
        <v>5</v>
      </c>
      <c r="B15" s="504" t="s">
        <v>10</v>
      </c>
      <c r="C15" s="504"/>
      <c r="D15" s="504"/>
      <c r="E15" s="504"/>
      <c r="F15" s="504"/>
      <c r="G15" s="7"/>
      <c r="H15" s="142">
        <f>H13+H14</f>
        <v>0.9687976785714286</v>
      </c>
    </row>
    <row r="16" spans="1:8" ht="15" customHeight="1" hidden="1">
      <c r="A16" s="131">
        <v>6</v>
      </c>
      <c r="B16" s="509" t="s">
        <v>11</v>
      </c>
      <c r="C16" s="510"/>
      <c r="D16" s="510"/>
      <c r="E16" s="510"/>
      <c r="F16" s="511"/>
      <c r="G16" s="12">
        <v>1</v>
      </c>
      <c r="H16" s="86">
        <v>0</v>
      </c>
    </row>
    <row r="17" spans="1:16" ht="18.75" customHeight="1">
      <c r="A17" s="44"/>
      <c r="B17" s="512" t="s">
        <v>188</v>
      </c>
      <c r="C17" s="513"/>
      <c r="D17" s="513"/>
      <c r="E17" s="513"/>
      <c r="F17" s="514"/>
      <c r="G17" s="43"/>
      <c r="H17" s="86"/>
      <c r="I17" s="133"/>
      <c r="J17" s="132"/>
      <c r="K17" s="132"/>
      <c r="L17" s="132"/>
      <c r="M17" s="132"/>
      <c r="N17" s="132"/>
      <c r="O17" s="132"/>
      <c r="P17" s="132"/>
    </row>
    <row r="18" spans="1:16" ht="34.5" customHeight="1">
      <c r="A18" s="44"/>
      <c r="B18" s="515" t="s">
        <v>242</v>
      </c>
      <c r="C18" s="516"/>
      <c r="D18" s="516"/>
      <c r="E18" s="516"/>
      <c r="F18" s="517"/>
      <c r="G18" s="92">
        <v>0.04</v>
      </c>
      <c r="H18" s="143"/>
      <c r="I18" s="133"/>
      <c r="J18" s="132"/>
      <c r="K18" s="132"/>
      <c r="L18" s="132"/>
      <c r="M18" s="132"/>
      <c r="N18" s="132"/>
      <c r="O18" s="132"/>
      <c r="P18" s="132"/>
    </row>
    <row r="19" spans="1:16" ht="21" customHeight="1">
      <c r="A19" s="44"/>
      <c r="B19" s="515" t="s">
        <v>243</v>
      </c>
      <c r="C19" s="516"/>
      <c r="D19" s="516"/>
      <c r="E19" s="516"/>
      <c r="F19" s="517"/>
      <c r="G19" s="94">
        <f>G18*0.25</f>
        <v>0.01</v>
      </c>
      <c r="H19" s="143"/>
      <c r="I19" s="133"/>
      <c r="J19" s="132"/>
      <c r="K19" s="139"/>
      <c r="L19" s="132"/>
      <c r="M19" s="132"/>
      <c r="N19" s="132"/>
      <c r="O19" s="132"/>
      <c r="P19" s="132"/>
    </row>
    <row r="20" spans="1:16" ht="18.75" customHeight="1">
      <c r="A20" s="44"/>
      <c r="B20" s="515" t="s">
        <v>189</v>
      </c>
      <c r="C20" s="516"/>
      <c r="D20" s="516"/>
      <c r="E20" s="516"/>
      <c r="F20" s="517"/>
      <c r="G20" s="92">
        <v>0.3199</v>
      </c>
      <c r="H20" s="143"/>
      <c r="I20" s="133"/>
      <c r="J20" s="132"/>
      <c r="K20" s="132"/>
      <c r="L20" s="132"/>
      <c r="M20" s="132"/>
      <c r="N20" s="132"/>
      <c r="O20" s="132"/>
      <c r="P20" s="132"/>
    </row>
    <row r="21" spans="1:16" ht="18.75" customHeight="1">
      <c r="A21" s="44"/>
      <c r="B21" s="515" t="s">
        <v>191</v>
      </c>
      <c r="C21" s="516"/>
      <c r="D21" s="516"/>
      <c r="E21" s="516"/>
      <c r="F21" s="517"/>
      <c r="G21" s="92"/>
      <c r="H21" s="142">
        <f>G19*G20</f>
        <v>0.0031990000000000005</v>
      </c>
      <c r="I21" s="133"/>
      <c r="J21" s="132"/>
      <c r="K21" s="132"/>
      <c r="L21" s="132"/>
      <c r="M21" s="132"/>
      <c r="N21" s="132"/>
      <c r="O21" s="132"/>
      <c r="P21" s="132"/>
    </row>
    <row r="22" spans="1:8" ht="15" customHeight="1">
      <c r="A22" s="131">
        <v>13</v>
      </c>
      <c r="B22" s="504" t="s">
        <v>14</v>
      </c>
      <c r="C22" s="504"/>
      <c r="D22" s="504"/>
      <c r="E22" s="504"/>
      <c r="F22" s="504"/>
      <c r="G22" s="7"/>
      <c r="H22" s="144">
        <f>H15+H16+H21</f>
        <v>0.9719966785714286</v>
      </c>
    </row>
    <row r="23" spans="1:8" ht="15" customHeight="1">
      <c r="A23" s="131">
        <v>14</v>
      </c>
      <c r="B23" s="500" t="s">
        <v>18</v>
      </c>
      <c r="C23" s="500"/>
      <c r="D23" s="500"/>
      <c r="E23" s="500"/>
      <c r="F23" s="500"/>
      <c r="G23" s="5">
        <v>23.5</v>
      </c>
      <c r="H23" s="86"/>
    </row>
    <row r="24" spans="1:8" ht="15" customHeight="1">
      <c r="A24" s="131">
        <v>15</v>
      </c>
      <c r="B24" s="500" t="s">
        <v>19</v>
      </c>
      <c r="C24" s="500"/>
      <c r="D24" s="500"/>
      <c r="E24" s="500"/>
      <c r="F24" s="500"/>
      <c r="G24" s="5"/>
      <c r="H24" s="86">
        <f>H22*G23%</f>
        <v>0.2284192194642857</v>
      </c>
    </row>
    <row r="25" spans="1:8" ht="15" customHeight="1">
      <c r="A25" s="131">
        <v>16</v>
      </c>
      <c r="B25" s="504" t="s">
        <v>20</v>
      </c>
      <c r="C25" s="504"/>
      <c r="D25" s="504"/>
      <c r="E25" s="504"/>
      <c r="F25" s="504"/>
      <c r="G25" s="7"/>
      <c r="H25" s="144">
        <f>H22+H24</f>
        <v>1.2004158980357142</v>
      </c>
    </row>
    <row r="26" spans="1:8" ht="15" customHeight="1">
      <c r="A26" s="131">
        <v>17</v>
      </c>
      <c r="B26" s="500" t="s">
        <v>16</v>
      </c>
      <c r="C26" s="500"/>
      <c r="D26" s="500"/>
      <c r="E26" s="500"/>
      <c r="F26" s="500"/>
      <c r="G26" s="5">
        <v>0</v>
      </c>
      <c r="H26" s="86"/>
    </row>
    <row r="27" spans="1:9" ht="15" customHeight="1">
      <c r="A27" s="131">
        <v>18</v>
      </c>
      <c r="B27" s="500" t="s">
        <v>17</v>
      </c>
      <c r="C27" s="500"/>
      <c r="D27" s="500"/>
      <c r="E27" s="500"/>
      <c r="F27" s="500"/>
      <c r="G27" s="5"/>
      <c r="H27" s="86">
        <f>H25*G26%</f>
        <v>0</v>
      </c>
      <c r="I27" s="23"/>
    </row>
    <row r="28" spans="1:10" ht="18" customHeight="1">
      <c r="A28" s="131">
        <v>19</v>
      </c>
      <c r="B28" s="501" t="s">
        <v>249</v>
      </c>
      <c r="C28" s="502"/>
      <c r="D28" s="502"/>
      <c r="E28" s="502"/>
      <c r="F28" s="503"/>
      <c r="G28" s="5"/>
      <c r="H28" s="86">
        <f>H25+H27</f>
        <v>1.2004158980357142</v>
      </c>
      <c r="I28" s="23"/>
      <c r="J28" s="3">
        <v>0.94</v>
      </c>
    </row>
    <row r="29" ht="33.75" customHeight="1"/>
    <row r="30" spans="1:8" ht="15">
      <c r="A30" s="3" t="s">
        <v>4</v>
      </c>
      <c r="E30" s="406"/>
      <c r="F30" s="406"/>
      <c r="G30" s="409" t="s">
        <v>5</v>
      </c>
      <c r="H30" s="409"/>
    </row>
    <row r="31" spans="5:6" ht="15">
      <c r="E31" s="132"/>
      <c r="F31" s="132"/>
    </row>
    <row r="32" spans="5:6" ht="15">
      <c r="E32" s="132"/>
      <c r="F32" s="132"/>
    </row>
    <row r="33" spans="5:6" ht="15">
      <c r="E33" s="132"/>
      <c r="F33" s="132"/>
    </row>
    <row r="34" spans="5:6" ht="15">
      <c r="E34" s="132"/>
      <c r="F34" s="132"/>
    </row>
    <row r="35" spans="5:6" ht="15">
      <c r="E35" s="132"/>
      <c r="F35" s="132"/>
    </row>
    <row r="36" spans="5:6" ht="15">
      <c r="E36" s="132"/>
      <c r="F36" s="132"/>
    </row>
    <row r="37" spans="5:6" ht="15">
      <c r="E37" s="132"/>
      <c r="F37" s="132"/>
    </row>
    <row r="38" spans="5:6" ht="15">
      <c r="E38" s="132"/>
      <c r="F38" s="132"/>
    </row>
    <row r="39" spans="5:6" ht="15">
      <c r="E39" s="132"/>
      <c r="F39" s="132"/>
    </row>
    <row r="40" spans="5:6" ht="15">
      <c r="E40" s="132"/>
      <c r="F40" s="132"/>
    </row>
    <row r="41" spans="5:6" ht="15">
      <c r="E41" s="132"/>
      <c r="F41" s="132"/>
    </row>
    <row r="42" spans="5:6" ht="15">
      <c r="E42" s="132"/>
      <c r="F42" s="132"/>
    </row>
    <row r="43" spans="5:6" ht="15">
      <c r="E43" s="132"/>
      <c r="F43" s="132"/>
    </row>
    <row r="44" spans="5:6" ht="15">
      <c r="E44" s="132"/>
      <c r="F44" s="132"/>
    </row>
  </sheetData>
  <sheetProtection/>
  <mergeCells count="27">
    <mergeCell ref="G1:H1"/>
    <mergeCell ref="G2:H2"/>
    <mergeCell ref="G3:H3"/>
    <mergeCell ref="A6:H6"/>
    <mergeCell ref="A7:H7"/>
    <mergeCell ref="A8:H8"/>
    <mergeCell ref="B16:F16"/>
    <mergeCell ref="B17:F17"/>
    <mergeCell ref="B10:F10"/>
    <mergeCell ref="B11:F11"/>
    <mergeCell ref="B12:F12"/>
    <mergeCell ref="B13:F13"/>
    <mergeCell ref="B14:F14"/>
    <mergeCell ref="B15:F15"/>
    <mergeCell ref="B18:F18"/>
    <mergeCell ref="B19:F19"/>
    <mergeCell ref="B20:F20"/>
    <mergeCell ref="B21:F21"/>
    <mergeCell ref="B22:F22"/>
    <mergeCell ref="B23:F23"/>
    <mergeCell ref="E30:F30"/>
    <mergeCell ref="G30:H30"/>
    <mergeCell ref="B24:F24"/>
    <mergeCell ref="B25:F25"/>
    <mergeCell ref="B26:F26"/>
    <mergeCell ref="B27:F27"/>
    <mergeCell ref="B28:F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J49"/>
  <sheetViews>
    <sheetView zoomScalePageLayoutView="0" workbookViewId="0" topLeftCell="A14">
      <selection activeCell="J33" sqref="J33"/>
    </sheetView>
  </sheetViews>
  <sheetFormatPr defaultColWidth="9.140625" defaultRowHeight="15"/>
  <cols>
    <col min="1" max="1" width="6.421875" style="3" customWidth="1"/>
    <col min="2" max="2" width="9.00390625" style="3" customWidth="1"/>
    <col min="3" max="4" width="9.140625" style="3" customWidth="1"/>
    <col min="5" max="5" width="10.140625" style="3" bestFit="1" customWidth="1"/>
    <col min="6" max="6" width="9.140625" style="3" customWidth="1"/>
    <col min="7" max="7" width="11.421875" style="3" customWidth="1"/>
    <col min="8" max="8" width="14.140625" style="3" customWidth="1"/>
    <col min="9" max="16384" width="9.140625" style="3" customWidth="1"/>
  </cols>
  <sheetData>
    <row r="1" spans="1:8" ht="15">
      <c r="A1" s="3" t="s">
        <v>28</v>
      </c>
      <c r="G1" s="420" t="s">
        <v>0</v>
      </c>
      <c r="H1" s="420"/>
    </row>
    <row r="2" spans="7:8" ht="15">
      <c r="G2" s="420" t="s">
        <v>30</v>
      </c>
      <c r="H2" s="420"/>
    </row>
    <row r="3" spans="3:8" ht="15">
      <c r="C3" s="20"/>
      <c r="D3" s="20"/>
      <c r="E3" s="20"/>
      <c r="F3" s="20"/>
      <c r="G3" s="420" t="s">
        <v>29</v>
      </c>
      <c r="H3" s="420"/>
    </row>
    <row r="4" spans="5:8" ht="15">
      <c r="E4" s="11"/>
      <c r="F4" s="11"/>
      <c r="G4" s="21"/>
      <c r="H4" s="21">
        <v>43586</v>
      </c>
    </row>
    <row r="5" ht="15">
      <c r="E5" s="11"/>
    </row>
    <row r="6" spans="1:8" ht="15">
      <c r="A6" s="518" t="s">
        <v>32</v>
      </c>
      <c r="B6" s="518"/>
      <c r="C6" s="518"/>
      <c r="D6" s="518"/>
      <c r="E6" s="518"/>
      <c r="F6" s="518"/>
      <c r="G6" s="518"/>
      <c r="H6" s="518"/>
    </row>
    <row r="7" spans="1:8" ht="15">
      <c r="A7" s="518" t="s">
        <v>31</v>
      </c>
      <c r="B7" s="518"/>
      <c r="C7" s="518"/>
      <c r="D7" s="518"/>
      <c r="E7" s="518"/>
      <c r="F7" s="518"/>
      <c r="G7" s="518"/>
      <c r="H7" s="518"/>
    </row>
    <row r="8" spans="1:8" ht="15" customHeight="1">
      <c r="A8" s="421" t="s">
        <v>25</v>
      </c>
      <c r="B8" s="421"/>
      <c r="C8" s="421"/>
      <c r="D8" s="421"/>
      <c r="E8" s="421"/>
      <c r="F8" s="421"/>
      <c r="G8" s="421"/>
      <c r="H8" s="421"/>
    </row>
    <row r="10" spans="1:8" ht="15" customHeight="1">
      <c r="A10" s="4" t="s">
        <v>1</v>
      </c>
      <c r="B10" s="504" t="s">
        <v>2</v>
      </c>
      <c r="C10" s="504"/>
      <c r="D10" s="504"/>
      <c r="E10" s="504"/>
      <c r="F10" s="504"/>
      <c r="G10" s="24"/>
      <c r="H10" s="110" t="s">
        <v>3</v>
      </c>
    </row>
    <row r="11" spans="1:10" ht="15" customHeight="1">
      <c r="A11" s="112">
        <v>1</v>
      </c>
      <c r="B11" s="500" t="s">
        <v>6</v>
      </c>
      <c r="C11" s="500"/>
      <c r="D11" s="500"/>
      <c r="E11" s="500"/>
      <c r="F11" s="500"/>
      <c r="G11" s="86">
        <v>357.58</v>
      </c>
      <c r="H11" s="13"/>
      <c r="J11" s="3" t="s">
        <v>212</v>
      </c>
    </row>
    <row r="12" spans="1:8" ht="15" customHeight="1">
      <c r="A12" s="112">
        <v>2</v>
      </c>
      <c r="B12" s="500" t="s">
        <v>213</v>
      </c>
      <c r="C12" s="500"/>
      <c r="D12" s="500"/>
      <c r="E12" s="500"/>
      <c r="F12" s="500"/>
      <c r="G12" s="13">
        <v>0.3</v>
      </c>
      <c r="H12" s="5"/>
    </row>
    <row r="13" spans="1:8" ht="15" customHeight="1">
      <c r="A13" s="112">
        <v>3</v>
      </c>
      <c r="B13" s="500" t="s">
        <v>8</v>
      </c>
      <c r="C13" s="500"/>
      <c r="D13" s="500"/>
      <c r="E13" s="500"/>
      <c r="F13" s="500"/>
      <c r="G13" s="86">
        <f>G11*G12/100</f>
        <v>1.0727399999999998</v>
      </c>
      <c r="H13" s="86">
        <f>H11*H12/100</f>
        <v>0</v>
      </c>
    </row>
    <row r="14" spans="1:8" ht="30" customHeight="1">
      <c r="A14" s="112">
        <v>4</v>
      </c>
      <c r="B14" s="505" t="s">
        <v>12</v>
      </c>
      <c r="C14" s="505"/>
      <c r="D14" s="505"/>
      <c r="E14" s="505"/>
      <c r="F14" s="505"/>
      <c r="G14" s="10">
        <v>168</v>
      </c>
      <c r="H14" s="5"/>
    </row>
    <row r="15" spans="1:8" ht="15" customHeight="1">
      <c r="A15" s="112">
        <v>5</v>
      </c>
      <c r="B15" s="500" t="s">
        <v>15</v>
      </c>
      <c r="C15" s="500"/>
      <c r="D15" s="500"/>
      <c r="E15" s="500"/>
      <c r="F15" s="500"/>
      <c r="G15" s="5"/>
      <c r="H15" s="86">
        <f>G13/G14</f>
        <v>0.006385357142857141</v>
      </c>
    </row>
    <row r="16" spans="1:8" ht="15" customHeight="1">
      <c r="A16" s="112">
        <v>6</v>
      </c>
      <c r="B16" s="500" t="s">
        <v>9</v>
      </c>
      <c r="C16" s="500"/>
      <c r="D16" s="500"/>
      <c r="E16" s="500"/>
      <c r="F16" s="500"/>
      <c r="G16" s="6">
        <v>34.7</v>
      </c>
      <c r="H16" s="86">
        <f>H15*G16%</f>
        <v>0.0022157189285714283</v>
      </c>
    </row>
    <row r="17" spans="1:8" ht="15" customHeight="1">
      <c r="A17" s="112">
        <v>7</v>
      </c>
      <c r="B17" s="504" t="s">
        <v>10</v>
      </c>
      <c r="C17" s="504"/>
      <c r="D17" s="504"/>
      <c r="E17" s="504"/>
      <c r="F17" s="504"/>
      <c r="G17" s="7"/>
      <c r="H17" s="144">
        <f>H15+H16</f>
        <v>0.00860107607142857</v>
      </c>
    </row>
    <row r="18" spans="1:8" ht="15" customHeight="1">
      <c r="A18" s="112">
        <v>8</v>
      </c>
      <c r="B18" s="504" t="s">
        <v>11</v>
      </c>
      <c r="C18" s="504"/>
      <c r="D18" s="504"/>
      <c r="E18" s="504"/>
      <c r="F18" s="504"/>
      <c r="G18" s="12"/>
      <c r="H18" s="86"/>
    </row>
    <row r="19" spans="1:8" ht="30" customHeight="1">
      <c r="A19" s="112">
        <v>9</v>
      </c>
      <c r="B19" s="519" t="s">
        <v>211</v>
      </c>
      <c r="C19" s="519"/>
      <c r="D19" s="519"/>
      <c r="E19" s="519"/>
      <c r="F19" s="519"/>
      <c r="G19" s="14">
        <v>5</v>
      </c>
      <c r="H19" s="86"/>
    </row>
    <row r="20" spans="1:8" ht="15" customHeight="1">
      <c r="A20" s="112">
        <v>10</v>
      </c>
      <c r="B20" s="500" t="s">
        <v>13</v>
      </c>
      <c r="C20" s="500"/>
      <c r="D20" s="500"/>
      <c r="E20" s="500"/>
      <c r="F20" s="500"/>
      <c r="G20" s="86">
        <v>52.58</v>
      </c>
      <c r="H20" s="86"/>
    </row>
    <row r="21" spans="1:8" ht="15" customHeight="1">
      <c r="A21" s="112">
        <v>11</v>
      </c>
      <c r="B21" s="500" t="s">
        <v>34</v>
      </c>
      <c r="C21" s="500"/>
      <c r="D21" s="500"/>
      <c r="E21" s="500"/>
      <c r="F21" s="500"/>
      <c r="G21" s="86">
        <f>G20/5</f>
        <v>10.516</v>
      </c>
      <c r="H21" s="86"/>
    </row>
    <row r="22" spans="1:8" ht="15" customHeight="1">
      <c r="A22" s="112">
        <v>12</v>
      </c>
      <c r="B22" s="500" t="s">
        <v>26</v>
      </c>
      <c r="C22" s="500"/>
      <c r="D22" s="500"/>
      <c r="E22" s="500"/>
      <c r="F22" s="500"/>
      <c r="G22" s="146">
        <f>G21/365</f>
        <v>0.02881095890410959</v>
      </c>
      <c r="H22" s="146"/>
    </row>
    <row r="23" spans="1:8" ht="15" customHeight="1">
      <c r="A23" s="112">
        <v>13</v>
      </c>
      <c r="B23" s="500" t="s">
        <v>23</v>
      </c>
      <c r="C23" s="500"/>
      <c r="D23" s="500"/>
      <c r="E23" s="500"/>
      <c r="F23" s="500"/>
      <c r="G23" s="5"/>
      <c r="H23" s="86">
        <f>G22/24</f>
        <v>0.0012004566210045663</v>
      </c>
    </row>
    <row r="24" spans="1:8" ht="15" customHeight="1">
      <c r="A24" s="112">
        <v>14</v>
      </c>
      <c r="B24" s="504" t="s">
        <v>14</v>
      </c>
      <c r="C24" s="504"/>
      <c r="D24" s="504"/>
      <c r="E24" s="504"/>
      <c r="F24" s="504"/>
      <c r="G24" s="7"/>
      <c r="H24" s="144">
        <f>H17+H23</f>
        <v>0.009801532692433137</v>
      </c>
    </row>
    <row r="25" spans="1:8" ht="15" customHeight="1">
      <c r="A25" s="112">
        <v>15</v>
      </c>
      <c r="B25" s="500" t="s">
        <v>18</v>
      </c>
      <c r="C25" s="500"/>
      <c r="D25" s="500"/>
      <c r="E25" s="500"/>
      <c r="F25" s="500"/>
      <c r="G25" s="5">
        <v>25</v>
      </c>
      <c r="H25" s="86"/>
    </row>
    <row r="26" spans="1:8" ht="15" customHeight="1">
      <c r="A26" s="112">
        <v>16</v>
      </c>
      <c r="B26" s="500" t="s">
        <v>19</v>
      </c>
      <c r="C26" s="500"/>
      <c r="D26" s="500"/>
      <c r="E26" s="500"/>
      <c r="F26" s="500"/>
      <c r="G26" s="5"/>
      <c r="H26" s="86">
        <f>H24*G25%</f>
        <v>0.002450383173108284</v>
      </c>
    </row>
    <row r="27" spans="1:8" ht="15" customHeight="1">
      <c r="A27" s="112">
        <v>17</v>
      </c>
      <c r="B27" s="504" t="s">
        <v>20</v>
      </c>
      <c r="C27" s="504"/>
      <c r="D27" s="504"/>
      <c r="E27" s="504"/>
      <c r="F27" s="504"/>
      <c r="G27" s="7"/>
      <c r="H27" s="144">
        <f>H24+H26</f>
        <v>0.012251915865541422</v>
      </c>
    </row>
    <row r="28" spans="1:8" ht="15" customHeight="1">
      <c r="A28" s="112">
        <v>18</v>
      </c>
      <c r="B28" s="500" t="s">
        <v>16</v>
      </c>
      <c r="C28" s="500"/>
      <c r="D28" s="500"/>
      <c r="E28" s="500"/>
      <c r="F28" s="500"/>
      <c r="G28" s="5">
        <v>0</v>
      </c>
      <c r="H28" s="86"/>
    </row>
    <row r="29" spans="1:9" ht="15" customHeight="1">
      <c r="A29" s="112">
        <v>19</v>
      </c>
      <c r="B29" s="500" t="s">
        <v>17</v>
      </c>
      <c r="C29" s="500"/>
      <c r="D29" s="500"/>
      <c r="E29" s="500"/>
      <c r="F29" s="500"/>
      <c r="G29" s="5"/>
      <c r="H29" s="86">
        <f>H27*G28%</f>
        <v>0</v>
      </c>
      <c r="I29" s="23"/>
    </row>
    <row r="30" spans="1:9" ht="15" customHeight="1">
      <c r="A30" s="112">
        <v>20</v>
      </c>
      <c r="B30" s="500" t="s">
        <v>22</v>
      </c>
      <c r="C30" s="500"/>
      <c r="D30" s="500"/>
      <c r="E30" s="500"/>
      <c r="F30" s="500"/>
      <c r="G30" s="5"/>
      <c r="H30" s="86">
        <f>H27+H29</f>
        <v>0.012251915865541422</v>
      </c>
      <c r="I30" s="23"/>
    </row>
    <row r="31" spans="1:10" ht="15" customHeight="1">
      <c r="A31" s="112">
        <v>21</v>
      </c>
      <c r="B31" s="504" t="s">
        <v>21</v>
      </c>
      <c r="C31" s="504"/>
      <c r="D31" s="504"/>
      <c r="E31" s="504"/>
      <c r="F31" s="504"/>
      <c r="G31" s="7"/>
      <c r="H31" s="147">
        <f>H30*24</f>
        <v>0.29404598077299415</v>
      </c>
      <c r="J31" s="3">
        <v>0.24</v>
      </c>
    </row>
    <row r="32" spans="1:8" ht="15">
      <c r="A32" s="113"/>
      <c r="B32" s="113"/>
      <c r="C32" s="113"/>
      <c r="D32" s="113"/>
      <c r="E32" s="113"/>
      <c r="F32" s="113"/>
      <c r="G32" s="9"/>
      <c r="H32" s="9"/>
    </row>
    <row r="33" spans="1:8" ht="15">
      <c r="A33" s="113"/>
      <c r="B33" s="113"/>
      <c r="C33" s="113"/>
      <c r="D33" s="113"/>
      <c r="E33" s="113"/>
      <c r="F33" s="113"/>
      <c r="G33" s="9"/>
      <c r="H33" s="9"/>
    </row>
    <row r="35" spans="1:8" ht="15">
      <c r="A35" s="3" t="s">
        <v>4</v>
      </c>
      <c r="E35" s="520"/>
      <c r="F35" s="520"/>
      <c r="G35" s="409" t="s">
        <v>5</v>
      </c>
      <c r="H35" s="409"/>
    </row>
    <row r="36" spans="5:6" ht="15">
      <c r="E36" s="111"/>
      <c r="F36" s="111"/>
    </row>
    <row r="37" spans="5:6" ht="15">
      <c r="E37" s="111"/>
      <c r="F37" s="111"/>
    </row>
    <row r="38" spans="5:6" ht="15">
      <c r="E38" s="111"/>
      <c r="F38" s="111"/>
    </row>
    <row r="39" spans="5:6" ht="15">
      <c r="E39" s="111"/>
      <c r="F39" s="111"/>
    </row>
    <row r="40" spans="5:6" ht="15">
      <c r="E40" s="111"/>
      <c r="F40" s="111"/>
    </row>
    <row r="41" spans="5:6" ht="15">
      <c r="E41" s="111"/>
      <c r="F41" s="111"/>
    </row>
    <row r="42" spans="5:6" ht="15">
      <c r="E42" s="111"/>
      <c r="F42" s="111"/>
    </row>
    <row r="43" spans="5:6" ht="15">
      <c r="E43" s="111"/>
      <c r="F43" s="111"/>
    </row>
    <row r="44" spans="5:6" ht="15">
      <c r="E44" s="111"/>
      <c r="F44" s="111"/>
    </row>
    <row r="45" spans="5:6" ht="15">
      <c r="E45" s="111"/>
      <c r="F45" s="111"/>
    </row>
    <row r="46" spans="5:6" ht="15">
      <c r="E46" s="111"/>
      <c r="F46" s="111"/>
    </row>
    <row r="47" spans="5:6" ht="15">
      <c r="E47" s="111"/>
      <c r="F47" s="111"/>
    </row>
    <row r="48" spans="5:6" ht="15">
      <c r="E48" s="111"/>
      <c r="F48" s="111"/>
    </row>
    <row r="49" spans="5:6" ht="15">
      <c r="E49" s="111"/>
      <c r="F49" s="111"/>
    </row>
  </sheetData>
  <sheetProtection/>
  <mergeCells count="30">
    <mergeCell ref="E35:F35"/>
    <mergeCell ref="G35:H35"/>
    <mergeCell ref="B28:F28"/>
    <mergeCell ref="B29:F29"/>
    <mergeCell ref="B30:F30"/>
    <mergeCell ref="B31:F31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G1:H1"/>
    <mergeCell ref="G2:H2"/>
    <mergeCell ref="G3:H3"/>
    <mergeCell ref="A6:H6"/>
    <mergeCell ref="A7:H7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User</cp:lastModifiedBy>
  <cp:lastPrinted>2019-09-11T08:30:48Z</cp:lastPrinted>
  <dcterms:created xsi:type="dcterms:W3CDTF">2014-07-14T07:26:56Z</dcterms:created>
  <dcterms:modified xsi:type="dcterms:W3CDTF">2019-11-06T10:01:11Z</dcterms:modified>
  <cp:category/>
  <cp:version/>
  <cp:contentType/>
  <cp:contentStatus/>
</cp:coreProperties>
</file>